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80" windowHeight="8190" activeTab="5"/>
  </bookViews>
  <sheets>
    <sheet name="z=1 and v" sheetId="1" r:id="rId1"/>
    <sheet name="z=1" sheetId="2" r:id="rId2"/>
    <sheet name="z=1.5 and v" sheetId="3" r:id="rId3"/>
    <sheet name="z=1.5" sheetId="4" r:id="rId4"/>
    <sheet name="z=2 and v" sheetId="5" r:id="rId5"/>
    <sheet name="z=2" sheetId="6" r:id="rId6"/>
  </sheets>
  <definedNames/>
  <calcPr fullCalcOnLoad="1"/>
</workbook>
</file>

<file path=xl/sharedStrings.xml><?xml version="1.0" encoding="utf-8"?>
<sst xmlns="http://schemas.openxmlformats.org/spreadsheetml/2006/main" count="192" uniqueCount="40">
  <si>
    <t>Top Width "T" (m)</t>
  </si>
  <si>
    <r>
      <t>Modified Hydraulic Radius "</t>
    </r>
    <r>
      <rPr>
        <b/>
        <i/>
        <sz val="10"/>
        <color indexed="8"/>
        <rFont val="Times New Roman"/>
        <family val="1"/>
      </rPr>
      <t>R = A / P</t>
    </r>
    <r>
      <rPr>
        <b/>
        <sz val="10"/>
        <color indexed="8"/>
        <rFont val="Times New Roman"/>
        <family val="1"/>
      </rPr>
      <t>" (m)</t>
    </r>
  </si>
  <si>
    <r>
      <t>Modified Wetted Perimeter "</t>
    </r>
    <r>
      <rPr>
        <b/>
        <i/>
        <sz val="10"/>
        <color indexed="8"/>
        <rFont val="Times New Roman"/>
        <family val="1"/>
      </rPr>
      <t>P</t>
    </r>
    <r>
      <rPr>
        <b/>
        <sz val="10"/>
        <color indexed="8"/>
        <rFont val="Times New Roman"/>
        <family val="1"/>
      </rPr>
      <t>" (m)</t>
    </r>
  </si>
  <si>
    <r>
      <t>Modified Water Depth "y</t>
    </r>
    <r>
      <rPr>
        <b/>
        <vertAlign val="subscript"/>
        <sz val="10"/>
        <color indexed="8"/>
        <rFont val="Times New Roman"/>
        <family val="1"/>
      </rPr>
      <t>m</t>
    </r>
    <r>
      <rPr>
        <b/>
        <sz val="10"/>
        <color indexed="8"/>
        <rFont val="Times New Roman"/>
        <family val="1"/>
      </rPr>
      <t>"</t>
    </r>
    <r>
      <rPr>
        <b/>
        <i/>
        <sz val="10"/>
        <color indexed="8"/>
        <rFont val="Times New Roman"/>
        <family val="1"/>
      </rPr>
      <t xml:space="preserve"> (m)</t>
    </r>
  </si>
  <si>
    <r>
      <t>Modified Bed Width "</t>
    </r>
    <r>
      <rPr>
        <b/>
        <i/>
        <sz val="10"/>
        <color indexed="8"/>
        <rFont val="Times New Roman"/>
        <family val="1"/>
      </rPr>
      <t>b</t>
    </r>
    <r>
      <rPr>
        <b/>
        <i/>
        <vertAlign val="subscript"/>
        <sz val="10"/>
        <color indexed="8"/>
        <rFont val="Times New Roman"/>
        <family val="1"/>
      </rPr>
      <t>m</t>
    </r>
    <r>
      <rPr>
        <b/>
        <sz val="10"/>
        <color indexed="8"/>
        <rFont val="Times New Roman"/>
        <family val="1"/>
      </rPr>
      <t>" (m)</t>
    </r>
  </si>
  <si>
    <r>
      <t>Cross Sectional Area "</t>
    </r>
    <r>
      <rPr>
        <b/>
        <i/>
        <sz val="10"/>
        <color indexed="8"/>
        <rFont val="Times New Roman"/>
        <family val="1"/>
      </rPr>
      <t>A " (m</t>
    </r>
    <r>
      <rPr>
        <b/>
        <i/>
        <vertAlign val="superscript"/>
        <sz val="10"/>
        <color indexed="8"/>
        <rFont val="Times New Roman"/>
        <family val="1"/>
      </rPr>
      <t>2</t>
    </r>
    <r>
      <rPr>
        <b/>
        <i/>
        <sz val="10"/>
        <color indexed="8"/>
        <rFont val="Times New Roman"/>
        <family val="1"/>
      </rPr>
      <t>)</t>
    </r>
  </si>
  <si>
    <t>Additional Solution for Modified Bed Width (to nearest 0.05 m)</t>
  </si>
  <si>
    <r>
      <t>Hydraulic Radius "</t>
    </r>
    <r>
      <rPr>
        <b/>
        <i/>
        <sz val="10"/>
        <color indexed="8"/>
        <rFont val="Times New Roman"/>
        <family val="1"/>
      </rPr>
      <t>R = A / P</t>
    </r>
    <r>
      <rPr>
        <b/>
        <sz val="10"/>
        <color indexed="8"/>
        <rFont val="Times New Roman"/>
        <family val="1"/>
      </rPr>
      <t>" (m)</t>
    </r>
  </si>
  <si>
    <r>
      <t>Wetted Perimeter "</t>
    </r>
    <r>
      <rPr>
        <b/>
        <i/>
        <sz val="10"/>
        <color indexed="8"/>
        <rFont val="Times New Roman"/>
        <family val="1"/>
      </rPr>
      <t>P</t>
    </r>
    <r>
      <rPr>
        <b/>
        <sz val="10"/>
        <color indexed="8"/>
        <rFont val="Times New Roman"/>
        <family val="1"/>
      </rPr>
      <t>" (m)</t>
    </r>
  </si>
  <si>
    <t>Bed Width  "b" (m)</t>
  </si>
  <si>
    <t>Water Depth "y" (m)</t>
  </si>
  <si>
    <t>Basic Solution</t>
  </si>
  <si>
    <t>x' = T / 2 &amp; z = 2 &amp; b = 0.47 y</t>
  </si>
  <si>
    <t>For Best Hydraulic Section</t>
  </si>
  <si>
    <r>
      <t>1 / Manning Coefficient  "</t>
    </r>
    <r>
      <rPr>
        <b/>
        <i/>
        <sz val="10"/>
        <color indexed="8"/>
        <rFont val="Times New Roman"/>
        <family val="1"/>
      </rPr>
      <t>1 / n"</t>
    </r>
    <r>
      <rPr>
        <b/>
        <sz val="10"/>
        <color indexed="8"/>
        <rFont val="Times New Roman"/>
        <family val="1"/>
      </rPr>
      <t xml:space="preserve"> </t>
    </r>
  </si>
  <si>
    <r>
      <t>Discharge  "</t>
    </r>
    <r>
      <rPr>
        <b/>
        <i/>
        <sz val="10"/>
        <color indexed="8"/>
        <rFont val="Times New Roman"/>
        <family val="1"/>
      </rPr>
      <t>Q"</t>
    </r>
    <r>
      <rPr>
        <b/>
        <sz val="10"/>
        <color indexed="8"/>
        <rFont val="Times New Roman"/>
        <family val="1"/>
      </rPr>
      <t xml:space="preserve">  (m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>/sec)</t>
    </r>
  </si>
  <si>
    <r>
      <t>Bed Slope "</t>
    </r>
    <r>
      <rPr>
        <b/>
        <i/>
        <sz val="10"/>
        <color indexed="8"/>
        <rFont val="Times New Roman"/>
        <family val="1"/>
      </rPr>
      <t>S = i</t>
    </r>
    <r>
      <rPr>
        <b/>
        <sz val="10"/>
        <color indexed="8"/>
        <rFont val="Times New Roman"/>
        <family val="1"/>
      </rPr>
      <t>" (m/m)</t>
    </r>
  </si>
  <si>
    <t>Water Surface Slope "i" (cm/km)</t>
  </si>
  <si>
    <t xml:space="preserve">Section Number  </t>
  </si>
  <si>
    <t>Section 3</t>
  </si>
  <si>
    <t xml:space="preserve">            Manning Equation</t>
  </si>
  <si>
    <t>Section 2</t>
  </si>
  <si>
    <t>x' = T / 2 &amp; z = 1.5 &amp; b = 0.61 y</t>
  </si>
  <si>
    <t>Section 4</t>
  </si>
  <si>
    <t>x' = T / 2 &amp; z = 1 &amp; b = 0.82 y</t>
  </si>
  <si>
    <t>Additional Solution for Modified Water Velocity (0.3 &lt; v &lt; 0.9 m/sec)</t>
  </si>
  <si>
    <t xml:space="preserve">Velocity "v = Q / A" (m/sec) </t>
  </si>
  <si>
    <r>
      <t>Modified Cross Sectional Area "A = Q / 0.9" (m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)</t>
    </r>
  </si>
  <si>
    <r>
      <t>Modified Water Depth "y</t>
    </r>
    <r>
      <rPr>
        <b/>
        <vertAlign val="subscript"/>
        <sz val="10"/>
        <color indexed="8"/>
        <rFont val="Times New Roman"/>
        <family val="1"/>
      </rPr>
      <t>m</t>
    </r>
    <r>
      <rPr>
        <b/>
        <sz val="10"/>
        <color indexed="8"/>
        <rFont val="Times New Roman"/>
        <family val="1"/>
      </rPr>
      <t>" (m)</t>
    </r>
  </si>
  <si>
    <r>
      <t>Modified Bed Width "b</t>
    </r>
    <r>
      <rPr>
        <b/>
        <vertAlign val="subscript"/>
        <sz val="10"/>
        <color indexed="8"/>
        <rFont val="Times New Roman"/>
        <family val="1"/>
      </rPr>
      <t>m</t>
    </r>
    <r>
      <rPr>
        <b/>
        <sz val="10"/>
        <color indexed="8"/>
        <rFont val="Times New Roman"/>
        <family val="1"/>
      </rPr>
      <t>" (m)</t>
    </r>
  </si>
  <si>
    <t xml:space="preserve">Modified Velocity "v" (m/sec) </t>
  </si>
  <si>
    <t>OPTION</t>
  </si>
  <si>
    <t>Best Hydraulic Trapezoidal Sections for Open Channels</t>
  </si>
  <si>
    <t>z = 1</t>
  </si>
  <si>
    <t xml:space="preserve">z = 1.5 </t>
  </si>
  <si>
    <t xml:space="preserve">z = 2 </t>
  </si>
  <si>
    <r>
      <rPr>
        <b/>
        <sz val="16"/>
        <color indexed="8"/>
        <rFont val="Times New Roman"/>
        <family val="1"/>
      </rPr>
      <t>z = 2</t>
    </r>
    <r>
      <rPr>
        <sz val="11"/>
        <color indexed="8"/>
        <rFont val="Calibri"/>
        <family val="2"/>
      </rPr>
      <t xml:space="preserve"> </t>
    </r>
  </si>
  <si>
    <t>Given</t>
  </si>
  <si>
    <t>Solution accounting for Modified b</t>
  </si>
  <si>
    <t>Solution accounting for the velocity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</si>
</sst>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0.0000"/>
  </numFmts>
  <fonts count="6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i/>
      <vertAlign val="subscript"/>
      <sz val="10"/>
      <color indexed="8"/>
      <name val="Times New Roman"/>
      <family val="1"/>
    </font>
    <font>
      <b/>
      <i/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30"/>
      <name val="Calibri"/>
      <family val="2"/>
    </font>
    <font>
      <b/>
      <sz val="12"/>
      <color indexed="13"/>
      <name val="Times New Roman"/>
      <family val="1"/>
    </font>
    <font>
      <b/>
      <sz val="1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70C0"/>
      <name val="Calibri"/>
      <family val="2"/>
    </font>
    <font>
      <b/>
      <sz val="12"/>
      <color rgb="FFFFFF00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3" fillId="0" borderId="0" xfId="57">
      <alignment/>
      <protection/>
    </xf>
    <xf numFmtId="0" fontId="53" fillId="0" borderId="10" xfId="57" applyBorder="1">
      <alignment/>
      <protection/>
    </xf>
    <xf numFmtId="0" fontId="53" fillId="0" borderId="11" xfId="57" applyBorder="1">
      <alignment/>
      <protection/>
    </xf>
    <xf numFmtId="0" fontId="53" fillId="0" borderId="12" xfId="57" applyBorder="1">
      <alignment/>
      <protection/>
    </xf>
    <xf numFmtId="0" fontId="53" fillId="0" borderId="13" xfId="57" applyBorder="1">
      <alignment/>
      <protection/>
    </xf>
    <xf numFmtId="0" fontId="53" fillId="0" borderId="14" xfId="57" applyBorder="1">
      <alignment/>
      <protection/>
    </xf>
    <xf numFmtId="2" fontId="2" fillId="33" borderId="0" xfId="57" applyNumberFormat="1" applyFont="1" applyFill="1" applyBorder="1" applyAlignment="1">
      <alignment horizontal="center" vertical="center"/>
      <protection/>
    </xf>
    <xf numFmtId="0" fontId="53" fillId="0" borderId="0" xfId="57" applyFill="1" applyBorder="1">
      <alignment/>
      <protection/>
    </xf>
    <xf numFmtId="0" fontId="58" fillId="0" borderId="0" xfId="57" applyFont="1">
      <alignment/>
      <protection/>
    </xf>
    <xf numFmtId="0" fontId="58" fillId="0" borderId="0" xfId="57" applyFont="1" applyFill="1">
      <alignment/>
      <protection/>
    </xf>
    <xf numFmtId="0" fontId="59" fillId="0" borderId="0" xfId="57" applyFont="1">
      <alignment/>
      <protection/>
    </xf>
    <xf numFmtId="0" fontId="60" fillId="0" borderId="0" xfId="57" applyFont="1">
      <alignment/>
      <protection/>
    </xf>
    <xf numFmtId="0" fontId="5" fillId="0" borderId="0" xfId="57" applyFont="1" applyFill="1" applyBorder="1" applyAlignment="1">
      <alignment horizontal="justify" vertical="center"/>
      <protection/>
    </xf>
    <xf numFmtId="0" fontId="3" fillId="0" borderId="0" xfId="57" applyFont="1" applyFill="1" applyBorder="1" applyAlignment="1">
      <alignment horizontal="justify" vertical="center"/>
      <protection/>
    </xf>
    <xf numFmtId="0" fontId="53" fillId="0" borderId="0" xfId="57" applyFill="1">
      <alignment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56" fillId="0" borderId="0" xfId="57" applyFont="1">
      <alignment/>
      <protection/>
    </xf>
    <xf numFmtId="0" fontId="58" fillId="0" borderId="0" xfId="57" applyFont="1" applyFill="1" applyBorder="1">
      <alignment/>
      <protection/>
    </xf>
    <xf numFmtId="0" fontId="53" fillId="0" borderId="16" xfId="57" applyBorder="1">
      <alignment/>
      <protection/>
    </xf>
    <xf numFmtId="0" fontId="61" fillId="0" borderId="0" xfId="57" applyFont="1" applyFill="1">
      <alignment/>
      <protection/>
    </xf>
    <xf numFmtId="2" fontId="11" fillId="0" borderId="0" xfId="57" applyNumberFormat="1" applyFont="1" applyFill="1" applyBorder="1" applyAlignment="1">
      <alignment horizontal="center" vertical="center"/>
      <protection/>
    </xf>
    <xf numFmtId="0" fontId="62" fillId="0" borderId="0" xfId="57" applyFont="1" applyFill="1">
      <alignment/>
      <protection/>
    </xf>
    <xf numFmtId="0" fontId="53" fillId="0" borderId="0" xfId="57" applyBorder="1">
      <alignment/>
      <protection/>
    </xf>
    <xf numFmtId="0" fontId="53" fillId="0" borderId="17" xfId="57" applyBorder="1">
      <alignment/>
      <protection/>
    </xf>
    <xf numFmtId="0" fontId="61" fillId="0" borderId="0" xfId="57" applyFont="1" applyFill="1" applyBorder="1" applyAlignment="1">
      <alignment horizontal="center"/>
      <protection/>
    </xf>
    <xf numFmtId="0" fontId="61" fillId="0" borderId="0" xfId="57" applyFont="1" applyFill="1" applyBorder="1" applyAlignment="1">
      <alignment horizontal="left"/>
      <protection/>
    </xf>
    <xf numFmtId="0" fontId="58" fillId="34" borderId="0" xfId="57" applyFont="1" applyFill="1" applyAlignment="1">
      <alignment horizontal="center"/>
      <protection/>
    </xf>
    <xf numFmtId="0" fontId="63" fillId="0" borderId="0" xfId="57" applyFont="1">
      <alignment/>
      <protection/>
    </xf>
    <xf numFmtId="0" fontId="62" fillId="0" borderId="0" xfId="57" applyFont="1" applyFill="1" applyBorder="1">
      <alignment/>
      <protection/>
    </xf>
    <xf numFmtId="0" fontId="58" fillId="0" borderId="0" xfId="57" applyFont="1" applyFill="1" applyAlignment="1">
      <alignment horizontal="center"/>
      <protection/>
    </xf>
    <xf numFmtId="0" fontId="63" fillId="0" borderId="0" xfId="57" applyFont="1" applyAlignment="1">
      <alignment horizontal="center"/>
      <protection/>
    </xf>
    <xf numFmtId="0" fontId="53" fillId="0" borderId="0" xfId="57" applyFont="1" applyAlignment="1">
      <alignment horizontal="center"/>
      <protection/>
    </xf>
    <xf numFmtId="0" fontId="61" fillId="0" borderId="0" xfId="57" applyFont="1" applyFill="1" applyBorder="1" applyAlignment="1">
      <alignment horizontal="center"/>
      <protection/>
    </xf>
    <xf numFmtId="0" fontId="61" fillId="0" borderId="0" xfId="57" applyFont="1" applyFill="1" applyBorder="1" applyAlignment="1">
      <alignment horizontal="left"/>
      <protection/>
    </xf>
    <xf numFmtId="0" fontId="64" fillId="0" borderId="11" xfId="57" applyFont="1" applyBorder="1" applyAlignment="1">
      <alignment vertical="center" textRotation="90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53" fillId="0" borderId="18" xfId="57" applyBorder="1" applyAlignment="1">
      <alignment horizontal="center"/>
      <protection/>
    </xf>
    <xf numFmtId="0" fontId="53" fillId="0" borderId="19" xfId="57" applyBorder="1" applyAlignment="1">
      <alignment horizontal="center"/>
      <protection/>
    </xf>
    <xf numFmtId="0" fontId="65" fillId="35" borderId="18" xfId="57" applyFont="1" applyFill="1" applyBorder="1" applyAlignment="1">
      <alignment horizontal="left" vertical="center"/>
      <protection/>
    </xf>
    <xf numFmtId="0" fontId="65" fillId="35" borderId="19" xfId="57" applyFont="1" applyFill="1" applyBorder="1" applyAlignment="1">
      <alignment horizontal="left" vertical="center"/>
      <protection/>
    </xf>
    <xf numFmtId="0" fontId="4" fillId="0" borderId="20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3" fillId="0" borderId="20" xfId="57" applyFont="1" applyFill="1" applyBorder="1" applyAlignment="1">
      <alignment horizontal="justify" vertical="center"/>
      <protection/>
    </xf>
    <xf numFmtId="0" fontId="5" fillId="0" borderId="22" xfId="57" applyFont="1" applyFill="1" applyBorder="1" applyAlignment="1">
      <alignment horizontal="justify" vertical="center"/>
      <protection/>
    </xf>
    <xf numFmtId="0" fontId="5" fillId="0" borderId="21" xfId="57" applyFont="1" applyFill="1" applyBorder="1" applyAlignment="1">
      <alignment horizontal="justify" vertical="center"/>
      <protection/>
    </xf>
    <xf numFmtId="0" fontId="3" fillId="0" borderId="20" xfId="57" applyFont="1" applyFill="1" applyBorder="1" applyAlignment="1">
      <alignment horizontal="left" vertical="center"/>
      <protection/>
    </xf>
    <xf numFmtId="0" fontId="3" fillId="0" borderId="22" xfId="57" applyFont="1" applyFill="1" applyBorder="1" applyAlignment="1">
      <alignment horizontal="left" vertical="center"/>
      <protection/>
    </xf>
    <xf numFmtId="0" fontId="3" fillId="0" borderId="21" xfId="57" applyFont="1" applyFill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left" vertical="center"/>
      <protection/>
    </xf>
    <xf numFmtId="0" fontId="5" fillId="0" borderId="21" xfId="57" applyFont="1" applyFill="1" applyBorder="1" applyAlignment="1">
      <alignment horizontal="left" vertical="center"/>
      <protection/>
    </xf>
    <xf numFmtId="172" fontId="4" fillId="0" borderId="20" xfId="57" applyNumberFormat="1" applyFont="1" applyFill="1" applyBorder="1" applyAlignment="1">
      <alignment horizontal="center" vertical="center"/>
      <protection/>
    </xf>
    <xf numFmtId="172" fontId="4" fillId="0" borderId="21" xfId="57" applyNumberFormat="1" applyFont="1" applyFill="1" applyBorder="1" applyAlignment="1">
      <alignment horizontal="center" vertical="center"/>
      <protection/>
    </xf>
    <xf numFmtId="0" fontId="3" fillId="0" borderId="23" xfId="57" applyFont="1" applyFill="1" applyBorder="1" applyAlignment="1">
      <alignment horizontal="left" vertical="center"/>
      <protection/>
    </xf>
    <xf numFmtId="0" fontId="3" fillId="0" borderId="24" xfId="57" applyFont="1" applyFill="1" applyBorder="1" applyAlignment="1">
      <alignment horizontal="left" vertical="center"/>
      <protection/>
    </xf>
    <xf numFmtId="0" fontId="3" fillId="0" borderId="25" xfId="57" applyFont="1" applyFill="1" applyBorder="1" applyAlignment="1">
      <alignment horizontal="left" vertical="center"/>
      <protection/>
    </xf>
    <xf numFmtId="2" fontId="4" fillId="34" borderId="20" xfId="57" applyNumberFormat="1" applyFont="1" applyFill="1" applyBorder="1" applyAlignment="1">
      <alignment horizontal="center" vertical="center"/>
      <protection/>
    </xf>
    <xf numFmtId="2" fontId="4" fillId="34" borderId="21" xfId="57" applyNumberFormat="1" applyFont="1" applyFill="1" applyBorder="1" applyAlignment="1">
      <alignment horizontal="center" vertical="center"/>
      <protection/>
    </xf>
    <xf numFmtId="0" fontId="3" fillId="34" borderId="20" xfId="57" applyFont="1" applyFill="1" applyBorder="1" applyAlignment="1">
      <alignment horizontal="justify" vertical="center"/>
      <protection/>
    </xf>
    <xf numFmtId="0" fontId="5" fillId="34" borderId="22" xfId="57" applyFont="1" applyFill="1" applyBorder="1" applyAlignment="1">
      <alignment horizontal="justify" vertical="center"/>
      <protection/>
    </xf>
    <xf numFmtId="0" fontId="5" fillId="34" borderId="21" xfId="57" applyFont="1" applyFill="1" applyBorder="1" applyAlignment="1">
      <alignment horizontal="justify" vertical="center"/>
      <protection/>
    </xf>
    <xf numFmtId="2" fontId="4" fillId="0" borderId="20" xfId="57" applyNumberFormat="1" applyFont="1" applyFill="1" applyBorder="1" applyAlignment="1">
      <alignment horizontal="center" vertical="center"/>
      <protection/>
    </xf>
    <xf numFmtId="2" fontId="4" fillId="0" borderId="21" xfId="57" applyNumberFormat="1" applyFont="1" applyFill="1" applyBorder="1" applyAlignment="1">
      <alignment horizontal="center" vertical="center"/>
      <protection/>
    </xf>
    <xf numFmtId="0" fontId="61" fillId="36" borderId="20" xfId="57" applyFont="1" applyFill="1" applyBorder="1" applyAlignment="1">
      <alignment horizontal="center"/>
      <protection/>
    </xf>
    <xf numFmtId="0" fontId="61" fillId="36" borderId="21" xfId="57" applyFont="1" applyFill="1" applyBorder="1" applyAlignment="1">
      <alignment horizontal="center"/>
      <protection/>
    </xf>
    <xf numFmtId="0" fontId="61" fillId="0" borderId="20" xfId="57" applyFont="1" applyFill="1" applyBorder="1" applyAlignment="1">
      <alignment horizontal="left"/>
      <protection/>
    </xf>
    <xf numFmtId="0" fontId="61" fillId="0" borderId="22" xfId="57" applyFont="1" applyFill="1" applyBorder="1" applyAlignment="1">
      <alignment horizontal="left"/>
      <protection/>
    </xf>
    <xf numFmtId="0" fontId="61" fillId="0" borderId="21" xfId="57" applyFont="1" applyFill="1" applyBorder="1" applyAlignment="1">
      <alignment horizontal="left"/>
      <protection/>
    </xf>
    <xf numFmtId="0" fontId="61" fillId="0" borderId="20" xfId="57" applyFont="1" applyFill="1" applyBorder="1" applyAlignment="1">
      <alignment horizontal="center"/>
      <protection/>
    </xf>
    <xf numFmtId="0" fontId="61" fillId="0" borderId="21" xfId="57" applyFont="1" applyFill="1" applyBorder="1" applyAlignment="1">
      <alignment horizontal="center"/>
      <protection/>
    </xf>
    <xf numFmtId="0" fontId="61" fillId="37" borderId="20" xfId="57" applyFont="1" applyFill="1" applyBorder="1" applyAlignment="1">
      <alignment horizontal="center"/>
      <protection/>
    </xf>
    <xf numFmtId="0" fontId="61" fillId="37" borderId="21" xfId="57" applyFont="1" applyFill="1" applyBorder="1" applyAlignment="1">
      <alignment horizontal="center"/>
      <protection/>
    </xf>
    <xf numFmtId="0" fontId="61" fillId="37" borderId="20" xfId="57" applyFont="1" applyFill="1" applyBorder="1" applyAlignment="1">
      <alignment horizontal="left"/>
      <protection/>
    </xf>
    <xf numFmtId="0" fontId="61" fillId="37" borderId="22" xfId="57" applyFont="1" applyFill="1" applyBorder="1" applyAlignment="1">
      <alignment horizontal="left"/>
      <protection/>
    </xf>
    <xf numFmtId="0" fontId="61" fillId="37" borderId="21" xfId="57" applyFont="1" applyFill="1" applyBorder="1" applyAlignment="1">
      <alignment horizontal="left"/>
      <protection/>
    </xf>
    <xf numFmtId="0" fontId="64" fillId="0" borderId="16" xfId="57" applyFont="1" applyBorder="1" applyAlignment="1">
      <alignment horizontal="center"/>
      <protection/>
    </xf>
    <xf numFmtId="0" fontId="64" fillId="0" borderId="0" xfId="57" applyFont="1" applyBorder="1" applyAlignment="1">
      <alignment horizontal="center"/>
      <protection/>
    </xf>
    <xf numFmtId="0" fontId="64" fillId="0" borderId="17" xfId="57" applyFont="1" applyBorder="1" applyAlignment="1">
      <alignment horizontal="center"/>
      <protection/>
    </xf>
    <xf numFmtId="0" fontId="64" fillId="0" borderId="10" xfId="57" applyFont="1" applyBorder="1" applyAlignment="1">
      <alignment horizontal="center" vertical="center" textRotation="90"/>
      <protection/>
    </xf>
    <xf numFmtId="0" fontId="64" fillId="0" borderId="17" xfId="57" applyFont="1" applyBorder="1" applyAlignment="1">
      <alignment horizontal="center" vertical="center" textRotation="90"/>
      <protection/>
    </xf>
    <xf numFmtId="2" fontId="4" fillId="37" borderId="20" xfId="57" applyNumberFormat="1" applyFont="1" applyFill="1" applyBorder="1" applyAlignment="1">
      <alignment horizontal="center" vertical="center"/>
      <protection/>
    </xf>
    <xf numFmtId="2" fontId="4" fillId="37" borderId="21" xfId="57" applyNumberFormat="1" applyFont="1" applyFill="1" applyBorder="1" applyAlignment="1">
      <alignment horizontal="center" vertical="center"/>
      <protection/>
    </xf>
    <xf numFmtId="0" fontId="3" fillId="37" borderId="20" xfId="57" applyFont="1" applyFill="1" applyBorder="1" applyAlignment="1">
      <alignment horizontal="justify" vertical="center"/>
      <protection/>
    </xf>
    <xf numFmtId="0" fontId="5" fillId="37" borderId="22" xfId="57" applyFont="1" applyFill="1" applyBorder="1" applyAlignment="1">
      <alignment horizontal="justify" vertical="center"/>
      <protection/>
    </xf>
    <xf numFmtId="0" fontId="5" fillId="37" borderId="21" xfId="57" applyFont="1" applyFill="1" applyBorder="1" applyAlignment="1">
      <alignment horizontal="justify" vertical="center"/>
      <protection/>
    </xf>
    <xf numFmtId="0" fontId="61" fillId="0" borderId="0" xfId="57" applyFont="1" applyFill="1" applyBorder="1" applyAlignment="1">
      <alignment horizontal="center"/>
      <protection/>
    </xf>
    <xf numFmtId="0" fontId="61" fillId="0" borderId="0" xfId="57" applyFont="1" applyFill="1" applyBorder="1" applyAlignment="1">
      <alignment horizontal="left"/>
      <protection/>
    </xf>
    <xf numFmtId="0" fontId="64" fillId="0" borderId="10" xfId="57" applyFont="1" applyBorder="1" applyAlignment="1">
      <alignment horizontal="right" vertical="center" textRotation="90"/>
      <protection/>
    </xf>
    <xf numFmtId="0" fontId="64" fillId="0" borderId="17" xfId="57" applyFont="1" applyBorder="1" applyAlignment="1">
      <alignment horizontal="right" vertical="center" textRotation="90"/>
      <protection/>
    </xf>
    <xf numFmtId="0" fontId="64" fillId="0" borderId="26" xfId="57" applyFont="1" applyBorder="1" applyAlignment="1">
      <alignment horizontal="right" vertical="center" textRotation="90"/>
      <protection/>
    </xf>
    <xf numFmtId="0" fontId="3" fillId="0" borderId="22" xfId="57" applyFont="1" applyFill="1" applyBorder="1" applyAlignment="1">
      <alignment horizontal="justify" vertical="center"/>
      <protection/>
    </xf>
    <xf numFmtId="0" fontId="3" fillId="0" borderId="21" xfId="57" applyFont="1" applyFill="1" applyBorder="1" applyAlignment="1">
      <alignment horizontal="justify" vertical="center"/>
      <protection/>
    </xf>
    <xf numFmtId="0" fontId="3" fillId="37" borderId="22" xfId="57" applyFont="1" applyFill="1" applyBorder="1" applyAlignment="1">
      <alignment horizontal="justify" vertical="center"/>
      <protection/>
    </xf>
    <xf numFmtId="0" fontId="3" fillId="37" borderId="21" xfId="57" applyFont="1" applyFill="1" applyBorder="1" applyAlignment="1">
      <alignment horizontal="justify" vertical="center"/>
      <protection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64" fillId="0" borderId="13" xfId="57" applyFont="1" applyBorder="1" applyAlignment="1">
      <alignment horizontal="center"/>
      <protection/>
    </xf>
    <xf numFmtId="0" fontId="64" fillId="0" borderId="14" xfId="57" applyFont="1" applyBorder="1" applyAlignment="1">
      <alignment horizontal="center"/>
      <protection/>
    </xf>
    <xf numFmtId="0" fontId="64" fillId="0" borderId="26" xfId="57" applyFont="1" applyBorder="1" applyAlignment="1">
      <alignment horizontal="center"/>
      <protection/>
    </xf>
    <xf numFmtId="0" fontId="66" fillId="0" borderId="15" xfId="57" applyFont="1" applyBorder="1" applyAlignment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19050</xdr:rowOff>
    </xdr:from>
    <xdr:to>
      <xdr:col>3</xdr:col>
      <xdr:colOff>381000</xdr:colOff>
      <xdr:row>4</xdr:row>
      <xdr:rowOff>161925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733425"/>
          <a:ext cx="1552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32</xdr:row>
      <xdr:rowOff>180975</xdr:rowOff>
    </xdr:from>
    <xdr:to>
      <xdr:col>6</xdr:col>
      <xdr:colOff>361950</xdr:colOff>
      <xdr:row>43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6715125"/>
          <a:ext cx="40005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19050</xdr:rowOff>
    </xdr:from>
    <xdr:to>
      <xdr:col>3</xdr:col>
      <xdr:colOff>381000</xdr:colOff>
      <xdr:row>4</xdr:row>
      <xdr:rowOff>161925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733425"/>
          <a:ext cx="1552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31</xdr:row>
      <xdr:rowOff>47625</xdr:rowOff>
    </xdr:from>
    <xdr:to>
      <xdr:col>6</xdr:col>
      <xdr:colOff>361950</xdr:colOff>
      <xdr:row>43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315075"/>
          <a:ext cx="40100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28575</xdr:rowOff>
    </xdr:from>
    <xdr:to>
      <xdr:col>3</xdr:col>
      <xdr:colOff>447675</xdr:colOff>
      <xdr:row>3</xdr:row>
      <xdr:rowOff>171450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0" y="552450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32</xdr:row>
      <xdr:rowOff>38100</xdr:rowOff>
    </xdr:from>
    <xdr:to>
      <xdr:col>7</xdr:col>
      <xdr:colOff>352425</xdr:colOff>
      <xdr:row>43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6572250"/>
          <a:ext cx="40195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28575</xdr:rowOff>
    </xdr:from>
    <xdr:to>
      <xdr:col>3</xdr:col>
      <xdr:colOff>447675</xdr:colOff>
      <xdr:row>3</xdr:row>
      <xdr:rowOff>171450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0" y="552450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25</xdr:row>
      <xdr:rowOff>114300</xdr:rowOff>
    </xdr:from>
    <xdr:to>
      <xdr:col>7</xdr:col>
      <xdr:colOff>352425</xdr:colOff>
      <xdr:row>38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5238750"/>
          <a:ext cx="40195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19050</xdr:rowOff>
    </xdr:from>
    <xdr:to>
      <xdr:col>3</xdr:col>
      <xdr:colOff>428625</xdr:colOff>
      <xdr:row>3</xdr:row>
      <xdr:rowOff>161925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8200" y="542925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31</xdr:row>
      <xdr:rowOff>76200</xdr:rowOff>
    </xdr:from>
    <xdr:to>
      <xdr:col>7</xdr:col>
      <xdr:colOff>361950</xdr:colOff>
      <xdr:row>42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6419850"/>
          <a:ext cx="39719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19050</xdr:rowOff>
    </xdr:from>
    <xdr:to>
      <xdr:col>3</xdr:col>
      <xdr:colOff>428625</xdr:colOff>
      <xdr:row>3</xdr:row>
      <xdr:rowOff>161925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8200" y="542925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25</xdr:row>
      <xdr:rowOff>76200</xdr:rowOff>
    </xdr:from>
    <xdr:to>
      <xdr:col>7</xdr:col>
      <xdr:colOff>352425</xdr:colOff>
      <xdr:row>36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5200650"/>
          <a:ext cx="39624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view="pageLayout" workbookViewId="0" topLeftCell="A1">
      <selection activeCell="A2" sqref="A2"/>
    </sheetView>
  </sheetViews>
  <sheetFormatPr defaultColWidth="9.00390625" defaultRowHeight="15.75"/>
  <cols>
    <col min="1" max="7" width="9.00390625" style="1" customWidth="1"/>
    <col min="8" max="8" width="12.75390625" style="1" customWidth="1"/>
    <col min="9" max="9" width="3.00390625" style="1" customWidth="1"/>
    <col min="10" max="16384" width="9.00390625" style="1" customWidth="1"/>
  </cols>
  <sheetData>
    <row r="1" ht="20.25">
      <c r="B1" s="30" t="s">
        <v>32</v>
      </c>
    </row>
    <row r="2" spans="3:5" ht="20.25">
      <c r="C2" s="19"/>
      <c r="E2" s="33" t="s">
        <v>33</v>
      </c>
    </row>
    <row r="3" ht="15.75" thickBot="1"/>
    <row r="4" spans="2:8" ht="15">
      <c r="B4" s="40"/>
      <c r="C4" s="40"/>
      <c r="D4" s="40"/>
      <c r="E4" s="42" t="s">
        <v>20</v>
      </c>
      <c r="F4" s="42"/>
      <c r="G4" s="42"/>
      <c r="H4" s="42"/>
    </row>
    <row r="5" spans="2:8" ht="15.75" thickBot="1">
      <c r="B5" s="41"/>
      <c r="C5" s="41"/>
      <c r="D5" s="41"/>
      <c r="E5" s="43"/>
      <c r="F5" s="43"/>
      <c r="G5" s="43"/>
      <c r="H5" s="43"/>
    </row>
    <row r="6" spans="1:8" ht="15.75" thickBot="1">
      <c r="A6" s="9"/>
      <c r="B6" s="9"/>
      <c r="C6" s="9"/>
      <c r="D6" s="9"/>
      <c r="E6" s="9"/>
      <c r="F6" s="9"/>
      <c r="G6" s="9"/>
      <c r="H6" s="9"/>
    </row>
    <row r="7" spans="1:8" ht="15.75" thickBot="1">
      <c r="A7" s="103" t="s">
        <v>37</v>
      </c>
      <c r="B7" s="44" t="s">
        <v>23</v>
      </c>
      <c r="C7" s="45"/>
      <c r="D7" s="10"/>
      <c r="E7" s="46" t="s">
        <v>18</v>
      </c>
      <c r="F7" s="47"/>
      <c r="G7" s="47"/>
      <c r="H7" s="48"/>
    </row>
    <row r="8" spans="1:8" ht="15.75" thickBot="1">
      <c r="A8" s="103"/>
      <c r="B8" s="44">
        <v>20</v>
      </c>
      <c r="C8" s="45"/>
      <c r="D8" s="10"/>
      <c r="E8" s="49" t="s">
        <v>17</v>
      </c>
      <c r="F8" s="50"/>
      <c r="G8" s="50"/>
      <c r="H8" s="51"/>
    </row>
    <row r="9" spans="1:8" ht="15.75" thickBot="1">
      <c r="A9" s="103"/>
      <c r="B9" s="44">
        <f>B8*(10)^-5</f>
        <v>0.0002</v>
      </c>
      <c r="C9" s="45"/>
      <c r="D9" s="10"/>
      <c r="E9" s="49" t="s">
        <v>16</v>
      </c>
      <c r="F9" s="52"/>
      <c r="G9" s="52"/>
      <c r="H9" s="53"/>
    </row>
    <row r="10" spans="1:8" ht="15.75" thickBot="1">
      <c r="A10" s="103"/>
      <c r="B10" s="44">
        <f>29.91</f>
        <v>29.91</v>
      </c>
      <c r="C10" s="45"/>
      <c r="D10" s="10"/>
      <c r="E10" s="46" t="s">
        <v>15</v>
      </c>
      <c r="F10" s="47"/>
      <c r="G10" s="47"/>
      <c r="H10" s="48"/>
    </row>
    <row r="11" spans="1:8" ht="15.75" thickBot="1">
      <c r="A11" s="103"/>
      <c r="B11" s="44">
        <v>40</v>
      </c>
      <c r="C11" s="45"/>
      <c r="D11" s="10"/>
      <c r="E11" s="46" t="s">
        <v>14</v>
      </c>
      <c r="F11" s="47"/>
      <c r="G11" s="47"/>
      <c r="H11" s="48"/>
    </row>
    <row r="12" spans="2:8" ht="15.75" thickBot="1">
      <c r="B12" s="16" t="s">
        <v>13</v>
      </c>
      <c r="C12" s="18"/>
      <c r="D12" s="17"/>
      <c r="E12" s="49" t="s">
        <v>24</v>
      </c>
      <c r="F12" s="50"/>
      <c r="G12" s="50"/>
      <c r="H12" s="51"/>
    </row>
    <row r="13" spans="1:8" ht="15.75" thickBot="1">
      <c r="A13" s="9"/>
      <c r="B13" s="16" t="s">
        <v>11</v>
      </c>
      <c r="C13" s="15"/>
      <c r="D13" s="10"/>
      <c r="E13" s="14"/>
      <c r="F13" s="13"/>
      <c r="G13" s="13"/>
      <c r="H13" s="13"/>
    </row>
    <row r="14" spans="1:8" ht="15.75" thickBot="1">
      <c r="A14" s="103" t="s">
        <v>11</v>
      </c>
      <c r="B14" s="54">
        <f>(B10/((B11)*(B9)^0.5*(1.144)))^0.375</f>
        <v>4.210229547183084</v>
      </c>
      <c r="C14" s="55"/>
      <c r="D14" s="10"/>
      <c r="E14" s="46" t="s">
        <v>10</v>
      </c>
      <c r="F14" s="47"/>
      <c r="G14" s="47"/>
      <c r="H14" s="48"/>
    </row>
    <row r="15" spans="1:8" ht="15.75" thickBot="1">
      <c r="A15" s="103"/>
      <c r="B15" s="54">
        <f>0.82*B14</f>
        <v>3.4523882286901286</v>
      </c>
      <c r="C15" s="55"/>
      <c r="D15" s="10"/>
      <c r="E15" s="46" t="s">
        <v>9</v>
      </c>
      <c r="F15" s="47"/>
      <c r="G15" s="47"/>
      <c r="H15" s="48"/>
    </row>
    <row r="16" spans="1:10" ht="15.75" thickBot="1">
      <c r="A16" s="103"/>
      <c r="B16" s="44">
        <f>(B14*B15)+(1*((B14)^2))</f>
        <v>32.26137976875172</v>
      </c>
      <c r="C16" s="45"/>
      <c r="D16" s="10"/>
      <c r="E16" s="46" t="s">
        <v>5</v>
      </c>
      <c r="F16" s="47"/>
      <c r="G16" s="47"/>
      <c r="H16" s="48"/>
      <c r="J16" s="12"/>
    </row>
    <row r="17" spans="1:10" ht="15.75" thickBot="1">
      <c r="A17" s="103"/>
      <c r="B17" s="44">
        <f>3.65*B14</f>
        <v>15.367337847218256</v>
      </c>
      <c r="C17" s="45"/>
      <c r="D17" s="10"/>
      <c r="E17" s="46" t="s">
        <v>8</v>
      </c>
      <c r="F17" s="47"/>
      <c r="G17" s="47"/>
      <c r="H17" s="48"/>
      <c r="J17" s="12"/>
    </row>
    <row r="18" spans="1:10" ht="15.75" thickBot="1">
      <c r="A18" s="103"/>
      <c r="B18" s="44">
        <f>B16/B17</f>
        <v>2.0993473358556747</v>
      </c>
      <c r="C18" s="45"/>
      <c r="D18" s="10"/>
      <c r="E18" s="46" t="s">
        <v>7</v>
      </c>
      <c r="F18" s="47"/>
      <c r="G18" s="47"/>
      <c r="H18" s="48"/>
      <c r="J18" s="12"/>
    </row>
    <row r="19" spans="1:10" ht="15.75" thickBot="1">
      <c r="A19" s="103"/>
      <c r="B19" s="44">
        <f>B15+(2*B14)</f>
        <v>11.872847323056297</v>
      </c>
      <c r="C19" s="45"/>
      <c r="D19" s="10"/>
      <c r="E19" s="56" t="s">
        <v>0</v>
      </c>
      <c r="F19" s="57"/>
      <c r="G19" s="57"/>
      <c r="H19" s="58"/>
      <c r="J19" s="12"/>
    </row>
    <row r="20" spans="1:8" ht="15.75" thickBot="1">
      <c r="A20" s="9"/>
      <c r="B20" s="16" t="s">
        <v>6</v>
      </c>
      <c r="C20" s="15"/>
      <c r="D20" s="10"/>
      <c r="E20" s="14"/>
      <c r="F20" s="13"/>
      <c r="G20" s="13"/>
      <c r="H20" s="13"/>
    </row>
    <row r="21" spans="1:8" ht="15.75" thickBot="1">
      <c r="A21" s="103" t="s">
        <v>38</v>
      </c>
      <c r="B21" s="44">
        <f>(B14*B15)+(1*((B14)^2))</f>
        <v>32.26137976875172</v>
      </c>
      <c r="C21" s="45"/>
      <c r="D21" s="10"/>
      <c r="E21" s="46" t="s">
        <v>5</v>
      </c>
      <c r="F21" s="47"/>
      <c r="G21" s="47"/>
      <c r="H21" s="48"/>
    </row>
    <row r="22" spans="1:8" ht="15.75" thickBot="1">
      <c r="A22" s="103"/>
      <c r="B22" s="59">
        <f>ROUNDUP(B15,1)</f>
        <v>3.5</v>
      </c>
      <c r="C22" s="60"/>
      <c r="D22" s="10"/>
      <c r="E22" s="61" t="s">
        <v>4</v>
      </c>
      <c r="F22" s="62"/>
      <c r="G22" s="62"/>
      <c r="H22" s="63"/>
    </row>
    <row r="23" spans="1:10" ht="16.5" thickBot="1">
      <c r="A23" s="103"/>
      <c r="B23" s="59">
        <f>((-1*B22)+((B22)^2+(4*B16))^0.5)/2</f>
        <v>4.193389585813109</v>
      </c>
      <c r="C23" s="60"/>
      <c r="D23" s="10"/>
      <c r="E23" s="61" t="s">
        <v>3</v>
      </c>
      <c r="F23" s="62"/>
      <c r="G23" s="62"/>
      <c r="H23" s="63"/>
      <c r="J23" s="11"/>
    </row>
    <row r="24" spans="1:8" ht="15.75" thickBot="1">
      <c r="A24" s="103"/>
      <c r="B24" s="64">
        <f>B22+(2.83*B23)</f>
        <v>15.367292527851099</v>
      </c>
      <c r="C24" s="65"/>
      <c r="D24" s="10"/>
      <c r="E24" s="46" t="s">
        <v>2</v>
      </c>
      <c r="F24" s="47"/>
      <c r="G24" s="47"/>
      <c r="H24" s="48"/>
    </row>
    <row r="25" spans="1:8" ht="15.75" thickBot="1">
      <c r="A25" s="103"/>
      <c r="B25" s="64">
        <f>B16/B24</f>
        <v>2.099353526997838</v>
      </c>
      <c r="C25" s="65"/>
      <c r="D25" s="10"/>
      <c r="E25" s="46" t="s">
        <v>1</v>
      </c>
      <c r="F25" s="47"/>
      <c r="G25" s="47"/>
      <c r="H25" s="48"/>
    </row>
    <row r="26" spans="1:8" ht="15.75" thickBot="1">
      <c r="A26" s="103"/>
      <c r="B26" s="64">
        <f>B22+2*B23</f>
        <v>11.886779171626218</v>
      </c>
      <c r="C26" s="65"/>
      <c r="D26" s="10"/>
      <c r="E26" s="56" t="s">
        <v>0</v>
      </c>
      <c r="F26" s="57"/>
      <c r="G26" s="57"/>
      <c r="H26" s="58"/>
    </row>
    <row r="27" spans="1:8" ht="15.75" thickBot="1">
      <c r="A27" s="29" t="s">
        <v>31</v>
      </c>
      <c r="B27" s="22" t="s">
        <v>25</v>
      </c>
      <c r="C27" s="15"/>
      <c r="D27" s="10"/>
      <c r="E27" s="20"/>
      <c r="F27" s="23"/>
      <c r="G27" s="23"/>
      <c r="H27" s="10"/>
    </row>
    <row r="28" spans="1:8" ht="15.75" thickBot="1">
      <c r="A28" s="103" t="s">
        <v>39</v>
      </c>
      <c r="B28" s="66">
        <f>B10/B16</f>
        <v>0.9271147177955091</v>
      </c>
      <c r="C28" s="67"/>
      <c r="D28" s="24"/>
      <c r="E28" s="68" t="s">
        <v>26</v>
      </c>
      <c r="F28" s="69"/>
      <c r="G28" s="69"/>
      <c r="H28" s="70"/>
    </row>
    <row r="29" spans="1:8" ht="17.25" thickBot="1">
      <c r="A29" s="103"/>
      <c r="B29" s="71">
        <f>B10/0.9</f>
        <v>33.233333333333334</v>
      </c>
      <c r="C29" s="72"/>
      <c r="D29" s="24"/>
      <c r="E29" s="68" t="s">
        <v>27</v>
      </c>
      <c r="F29" s="69"/>
      <c r="G29" s="69"/>
      <c r="H29" s="70"/>
    </row>
    <row r="30" spans="1:8" ht="15.75" thickBot="1">
      <c r="A30" s="103"/>
      <c r="B30" s="73">
        <f>(B29/1.82)^0.5</f>
        <v>4.273180695930522</v>
      </c>
      <c r="C30" s="74"/>
      <c r="D30" s="24"/>
      <c r="E30" s="75" t="s">
        <v>28</v>
      </c>
      <c r="F30" s="76"/>
      <c r="G30" s="76"/>
      <c r="H30" s="77"/>
    </row>
    <row r="31" spans="1:8" ht="15.75" thickBot="1">
      <c r="A31" s="103"/>
      <c r="B31" s="73">
        <f>0.82*B30</f>
        <v>3.504008170663028</v>
      </c>
      <c r="C31" s="74"/>
      <c r="D31" s="24"/>
      <c r="E31" s="75" t="s">
        <v>29</v>
      </c>
      <c r="F31" s="76"/>
      <c r="G31" s="76"/>
      <c r="H31" s="77"/>
    </row>
    <row r="32" spans="1:8" ht="15.75" thickBot="1">
      <c r="A32" s="103"/>
      <c r="B32" s="71">
        <f>B10/B29</f>
        <v>0.9</v>
      </c>
      <c r="C32" s="72"/>
      <c r="D32" s="24"/>
      <c r="E32" s="68" t="s">
        <v>30</v>
      </c>
      <c r="F32" s="69"/>
      <c r="G32" s="69"/>
      <c r="H32" s="70"/>
    </row>
    <row r="33" spans="1:8" ht="15">
      <c r="A33" s="9"/>
      <c r="B33" s="35"/>
      <c r="C33" s="35"/>
      <c r="D33" s="24"/>
      <c r="E33" s="36"/>
      <c r="F33" s="36"/>
      <c r="G33" s="36"/>
      <c r="H33" s="36"/>
    </row>
    <row r="34" spans="1:8" ht="15">
      <c r="A34" s="9"/>
      <c r="B34" s="27"/>
      <c r="C34" s="27"/>
      <c r="D34" s="24"/>
      <c r="E34" s="28"/>
      <c r="F34" s="28"/>
      <c r="G34" s="28"/>
      <c r="H34" s="28"/>
    </row>
    <row r="35" ht="15"/>
    <row r="36" spans="8:9" ht="15">
      <c r="H36" s="6"/>
      <c r="I36" s="6"/>
    </row>
    <row r="37" spans="8:9" ht="15" customHeight="1">
      <c r="H37" s="81" t="str">
        <f>ROUNDUP(B23,2)&amp;" m"</f>
        <v>4.2 m</v>
      </c>
      <c r="I37" s="4"/>
    </row>
    <row r="38" spans="8:9" ht="15">
      <c r="H38" s="82"/>
      <c r="I38" s="21"/>
    </row>
    <row r="39" spans="8:9" ht="15">
      <c r="H39" s="82"/>
      <c r="I39" s="21"/>
    </row>
    <row r="40" spans="8:9" ht="15">
      <c r="H40" s="82"/>
      <c r="I40" s="21"/>
    </row>
    <row r="41" spans="8:9" ht="15">
      <c r="H41" s="37"/>
      <c r="I41" s="3"/>
    </row>
    <row r="42" spans="8:9" ht="15">
      <c r="H42" s="25"/>
      <c r="I42" s="25"/>
    </row>
    <row r="43" ht="15"/>
    <row r="44" spans="3:5" ht="15">
      <c r="C44" s="78" t="str">
        <f>B22&amp;" m"</f>
        <v>3.5 m</v>
      </c>
      <c r="D44" s="79"/>
      <c r="E44" s="80"/>
    </row>
    <row r="46" spans="4:6" ht="15">
      <c r="D46" s="25"/>
      <c r="E46" s="25"/>
      <c r="F46" s="25"/>
    </row>
  </sheetData>
  <sheetProtection/>
  <mergeCells count="53">
    <mergeCell ref="A7:A11"/>
    <mergeCell ref="A14:A19"/>
    <mergeCell ref="A21:A26"/>
    <mergeCell ref="A28:A32"/>
    <mergeCell ref="B31:C31"/>
    <mergeCell ref="E31:H31"/>
    <mergeCell ref="B32:C32"/>
    <mergeCell ref="E32:H32"/>
    <mergeCell ref="C44:E44"/>
    <mergeCell ref="H37:H40"/>
    <mergeCell ref="B28:C28"/>
    <mergeCell ref="E28:H28"/>
    <mergeCell ref="B29:C29"/>
    <mergeCell ref="E29:H29"/>
    <mergeCell ref="B30:C30"/>
    <mergeCell ref="E30:H30"/>
    <mergeCell ref="B24:C24"/>
    <mergeCell ref="E24:H24"/>
    <mergeCell ref="B25:C25"/>
    <mergeCell ref="E25:H25"/>
    <mergeCell ref="B26:C26"/>
    <mergeCell ref="E26:H26"/>
    <mergeCell ref="B21:C21"/>
    <mergeCell ref="E21:H21"/>
    <mergeCell ref="B22:C22"/>
    <mergeCell ref="E22:H22"/>
    <mergeCell ref="B23:C23"/>
    <mergeCell ref="E23:H23"/>
    <mergeCell ref="B17:C17"/>
    <mergeCell ref="E17:H17"/>
    <mergeCell ref="B18:C18"/>
    <mergeCell ref="E18:H18"/>
    <mergeCell ref="B19:C19"/>
    <mergeCell ref="E19:H19"/>
    <mergeCell ref="E12:H12"/>
    <mergeCell ref="B14:C14"/>
    <mergeCell ref="E14:H14"/>
    <mergeCell ref="B15:C15"/>
    <mergeCell ref="E15:H15"/>
    <mergeCell ref="B16:C16"/>
    <mergeCell ref="E16:H16"/>
    <mergeCell ref="B9:C9"/>
    <mergeCell ref="E9:H9"/>
    <mergeCell ref="B10:C10"/>
    <mergeCell ref="E10:H10"/>
    <mergeCell ref="B11:C11"/>
    <mergeCell ref="E11:H11"/>
    <mergeCell ref="B4:D5"/>
    <mergeCell ref="E4:H5"/>
    <mergeCell ref="B7:C7"/>
    <mergeCell ref="E7:H7"/>
    <mergeCell ref="B8:C8"/>
    <mergeCell ref="E8:H8"/>
  </mergeCells>
  <printOptions gridLines="1" headings="1"/>
  <pageMargins left="0.31496062992125984" right="0.31496062992125984" top="0.5511811023622047" bottom="0.15748031496062992" header="0.31496062992125984" footer="0.31496062992125984"/>
  <pageSetup horizontalDpi="600" verticalDpi="600" orientation="portrait" r:id="rId2"/>
  <headerFooter>
    <oddHeader>&amp;LProf. Dr. Alaa El-Hazek&amp;RBenha University, 2012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view="pageLayout" workbookViewId="0" topLeftCell="A1">
      <selection activeCell="A2" sqref="A2"/>
    </sheetView>
  </sheetViews>
  <sheetFormatPr defaultColWidth="9.00390625" defaultRowHeight="15.75"/>
  <cols>
    <col min="1" max="7" width="9.00390625" style="1" customWidth="1"/>
    <col min="8" max="8" width="12.75390625" style="1" customWidth="1"/>
    <col min="9" max="9" width="3.00390625" style="1" customWidth="1"/>
    <col min="10" max="16384" width="9.00390625" style="1" customWidth="1"/>
  </cols>
  <sheetData>
    <row r="1" ht="20.25">
      <c r="B1" s="30" t="s">
        <v>32</v>
      </c>
    </row>
    <row r="2" spans="3:5" ht="20.25">
      <c r="C2" s="19"/>
      <c r="E2" s="33" t="s">
        <v>33</v>
      </c>
    </row>
    <row r="3" ht="15.75" thickBot="1"/>
    <row r="4" spans="2:8" ht="15">
      <c r="B4" s="40"/>
      <c r="C4" s="40"/>
      <c r="D4" s="40"/>
      <c r="E4" s="42" t="s">
        <v>20</v>
      </c>
      <c r="F4" s="42"/>
      <c r="G4" s="42"/>
      <c r="H4" s="42"/>
    </row>
    <row r="5" spans="2:8" ht="15.75" thickBot="1">
      <c r="B5" s="41"/>
      <c r="C5" s="41"/>
      <c r="D5" s="41"/>
      <c r="E5" s="43"/>
      <c r="F5" s="43"/>
      <c r="G5" s="43"/>
      <c r="H5" s="43"/>
    </row>
    <row r="6" spans="1:8" ht="15.75" thickBot="1">
      <c r="A6" s="9"/>
      <c r="B6" s="9"/>
      <c r="C6" s="9"/>
      <c r="D6" s="9"/>
      <c r="E6" s="9"/>
      <c r="F6" s="9"/>
      <c r="G6" s="9"/>
      <c r="H6" s="9"/>
    </row>
    <row r="7" spans="1:8" ht="15.75" thickBot="1">
      <c r="A7" s="103" t="s">
        <v>37</v>
      </c>
      <c r="B7" s="44" t="s">
        <v>23</v>
      </c>
      <c r="C7" s="45"/>
      <c r="D7" s="10"/>
      <c r="E7" s="46" t="s">
        <v>18</v>
      </c>
      <c r="F7" s="47"/>
      <c r="G7" s="47"/>
      <c r="H7" s="48"/>
    </row>
    <row r="8" spans="1:8" ht="15.75" thickBot="1">
      <c r="A8" s="103"/>
      <c r="B8" s="44">
        <v>20</v>
      </c>
      <c r="C8" s="45"/>
      <c r="D8" s="10"/>
      <c r="E8" s="49" t="s">
        <v>17</v>
      </c>
      <c r="F8" s="50"/>
      <c r="G8" s="50"/>
      <c r="H8" s="51"/>
    </row>
    <row r="9" spans="1:8" ht="15.75" thickBot="1">
      <c r="A9" s="103"/>
      <c r="B9" s="44">
        <f>B8*(10)^-5</f>
        <v>0.0002</v>
      </c>
      <c r="C9" s="45"/>
      <c r="D9" s="10"/>
      <c r="E9" s="49" t="s">
        <v>16</v>
      </c>
      <c r="F9" s="52"/>
      <c r="G9" s="52"/>
      <c r="H9" s="53"/>
    </row>
    <row r="10" spans="1:8" ht="15.75" thickBot="1">
      <c r="A10" s="103"/>
      <c r="B10" s="44">
        <f>29.91</f>
        <v>29.91</v>
      </c>
      <c r="C10" s="45"/>
      <c r="D10" s="10"/>
      <c r="E10" s="46" t="s">
        <v>15</v>
      </c>
      <c r="F10" s="47"/>
      <c r="G10" s="47"/>
      <c r="H10" s="48"/>
    </row>
    <row r="11" spans="1:8" ht="15.75" thickBot="1">
      <c r="A11" s="103"/>
      <c r="B11" s="44">
        <v>40</v>
      </c>
      <c r="C11" s="45"/>
      <c r="D11" s="10"/>
      <c r="E11" s="46" t="s">
        <v>14</v>
      </c>
      <c r="F11" s="47"/>
      <c r="G11" s="47"/>
      <c r="H11" s="48"/>
    </row>
    <row r="12" spans="2:8" ht="15.75" thickBot="1">
      <c r="B12" s="16" t="s">
        <v>13</v>
      </c>
      <c r="C12" s="18"/>
      <c r="D12" s="17"/>
      <c r="E12" s="49" t="s">
        <v>24</v>
      </c>
      <c r="F12" s="50"/>
      <c r="G12" s="50"/>
      <c r="H12" s="51"/>
    </row>
    <row r="13" spans="1:8" ht="15.75" thickBot="1">
      <c r="A13" s="9"/>
      <c r="B13" s="16" t="s">
        <v>11</v>
      </c>
      <c r="C13" s="15"/>
      <c r="D13" s="10"/>
      <c r="E13" s="14"/>
      <c r="F13" s="13"/>
      <c r="G13" s="13"/>
      <c r="H13" s="13"/>
    </row>
    <row r="14" spans="1:8" ht="15.75" thickBot="1">
      <c r="A14" s="103" t="s">
        <v>11</v>
      </c>
      <c r="B14" s="54">
        <f>(B10/((B11)*(B9)^0.5*(1.144)))^0.375</f>
        <v>4.210229547183084</v>
      </c>
      <c r="C14" s="55"/>
      <c r="D14" s="10"/>
      <c r="E14" s="46" t="s">
        <v>10</v>
      </c>
      <c r="F14" s="47"/>
      <c r="G14" s="47"/>
      <c r="H14" s="48"/>
    </row>
    <row r="15" spans="1:8" ht="15.75" thickBot="1">
      <c r="A15" s="103"/>
      <c r="B15" s="54">
        <f>0.82*B14</f>
        <v>3.4523882286901286</v>
      </c>
      <c r="C15" s="55"/>
      <c r="D15" s="10"/>
      <c r="E15" s="46" t="s">
        <v>9</v>
      </c>
      <c r="F15" s="47"/>
      <c r="G15" s="47"/>
      <c r="H15" s="48"/>
    </row>
    <row r="16" spans="1:10" ht="15.75" thickBot="1">
      <c r="A16" s="103"/>
      <c r="B16" s="44">
        <f>(B14*B15)+(1*((B14)^2))</f>
        <v>32.26137976875172</v>
      </c>
      <c r="C16" s="45"/>
      <c r="D16" s="10"/>
      <c r="E16" s="46" t="s">
        <v>5</v>
      </c>
      <c r="F16" s="47"/>
      <c r="G16" s="47"/>
      <c r="H16" s="48"/>
      <c r="J16" s="12"/>
    </row>
    <row r="17" spans="1:10" ht="15.75" thickBot="1">
      <c r="A17" s="103"/>
      <c r="B17" s="44">
        <f>3.65*B14</f>
        <v>15.367337847218256</v>
      </c>
      <c r="C17" s="45"/>
      <c r="D17" s="10"/>
      <c r="E17" s="46" t="s">
        <v>8</v>
      </c>
      <c r="F17" s="47"/>
      <c r="G17" s="47"/>
      <c r="H17" s="48"/>
      <c r="J17" s="12"/>
    </row>
    <row r="18" spans="1:10" ht="15.75" thickBot="1">
      <c r="A18" s="103"/>
      <c r="B18" s="44">
        <f>B16/B17</f>
        <v>2.0993473358556747</v>
      </c>
      <c r="C18" s="45"/>
      <c r="D18" s="10"/>
      <c r="E18" s="46" t="s">
        <v>7</v>
      </c>
      <c r="F18" s="47"/>
      <c r="G18" s="47"/>
      <c r="H18" s="48"/>
      <c r="J18" s="12"/>
    </row>
    <row r="19" spans="1:10" ht="15.75" thickBot="1">
      <c r="A19" s="103"/>
      <c r="B19" s="44">
        <f>B15+(2*B14)</f>
        <v>11.872847323056297</v>
      </c>
      <c r="C19" s="45"/>
      <c r="D19" s="10"/>
      <c r="E19" s="56" t="s">
        <v>0</v>
      </c>
      <c r="F19" s="57"/>
      <c r="G19" s="57"/>
      <c r="H19" s="58"/>
      <c r="J19" s="12"/>
    </row>
    <row r="20" spans="1:8" ht="15.75" thickBot="1">
      <c r="A20" s="9"/>
      <c r="B20" s="16" t="s">
        <v>6</v>
      </c>
      <c r="C20" s="15"/>
      <c r="D20" s="10"/>
      <c r="E20" s="14"/>
      <c r="F20" s="13"/>
      <c r="G20" s="13"/>
      <c r="H20" s="13"/>
    </row>
    <row r="21" spans="1:8" ht="15.75" thickBot="1">
      <c r="A21" s="103" t="s">
        <v>38</v>
      </c>
      <c r="B21" s="44">
        <f>(B14*B15)+(1*((B14)^2))</f>
        <v>32.26137976875172</v>
      </c>
      <c r="C21" s="45"/>
      <c r="D21" s="10"/>
      <c r="E21" s="46" t="s">
        <v>5</v>
      </c>
      <c r="F21" s="47"/>
      <c r="G21" s="47"/>
      <c r="H21" s="48"/>
    </row>
    <row r="22" spans="1:8" ht="15.75" thickBot="1">
      <c r="A22" s="103"/>
      <c r="B22" s="83">
        <f>ROUNDUP(B15,1)</f>
        <v>3.5</v>
      </c>
      <c r="C22" s="84"/>
      <c r="D22" s="10"/>
      <c r="E22" s="85" t="s">
        <v>4</v>
      </c>
      <c r="F22" s="86"/>
      <c r="G22" s="86"/>
      <c r="H22" s="87"/>
    </row>
    <row r="23" spans="1:10" ht="16.5" thickBot="1">
      <c r="A23" s="103"/>
      <c r="B23" s="83">
        <f>((-1*B22)+((B22)^2+(4*B16))^0.5)/2</f>
        <v>4.193389585813109</v>
      </c>
      <c r="C23" s="84"/>
      <c r="D23" s="10"/>
      <c r="E23" s="85" t="s">
        <v>3</v>
      </c>
      <c r="F23" s="86"/>
      <c r="G23" s="86"/>
      <c r="H23" s="87"/>
      <c r="J23" s="11"/>
    </row>
    <row r="24" spans="1:8" ht="15.75" thickBot="1">
      <c r="A24" s="103"/>
      <c r="B24" s="64">
        <f>B22+(2.83*B23)</f>
        <v>15.367292527851099</v>
      </c>
      <c r="C24" s="65"/>
      <c r="D24" s="10"/>
      <c r="E24" s="46" t="s">
        <v>2</v>
      </c>
      <c r="F24" s="47"/>
      <c r="G24" s="47"/>
      <c r="H24" s="48"/>
    </row>
    <row r="25" spans="1:8" ht="15.75" thickBot="1">
      <c r="A25" s="103"/>
      <c r="B25" s="64">
        <f>B16/B24</f>
        <v>2.099353526997838</v>
      </c>
      <c r="C25" s="65"/>
      <c r="D25" s="10"/>
      <c r="E25" s="46" t="s">
        <v>1</v>
      </c>
      <c r="F25" s="47"/>
      <c r="G25" s="47"/>
      <c r="H25" s="48"/>
    </row>
    <row r="26" spans="1:8" ht="15.75" thickBot="1">
      <c r="A26" s="103"/>
      <c r="B26" s="64">
        <f>B22+2*B23</f>
        <v>11.886779171626218</v>
      </c>
      <c r="C26" s="65"/>
      <c r="D26" s="10"/>
      <c r="E26" s="56" t="s">
        <v>0</v>
      </c>
      <c r="F26" s="57"/>
      <c r="G26" s="57"/>
      <c r="H26" s="58"/>
    </row>
    <row r="27" spans="1:8" ht="15">
      <c r="A27" s="32"/>
      <c r="B27" s="22"/>
      <c r="C27" s="15"/>
      <c r="D27" s="10"/>
      <c r="E27" s="20"/>
      <c r="F27" s="23"/>
      <c r="G27" s="23"/>
      <c r="H27" s="10"/>
    </row>
    <row r="28" spans="1:8" ht="15">
      <c r="A28" s="9"/>
      <c r="B28" s="88"/>
      <c r="C28" s="88"/>
      <c r="D28" s="31"/>
      <c r="E28" s="89"/>
      <c r="F28" s="89"/>
      <c r="G28" s="89"/>
      <c r="H28" s="89"/>
    </row>
    <row r="29" spans="1:8" ht="15">
      <c r="A29" s="9"/>
      <c r="B29" s="88"/>
      <c r="C29" s="88"/>
      <c r="D29" s="31"/>
      <c r="E29" s="89"/>
      <c r="F29" s="89"/>
      <c r="G29" s="89"/>
      <c r="H29" s="89"/>
    </row>
    <row r="30" spans="1:8" ht="15">
      <c r="A30" s="9"/>
      <c r="B30" s="88"/>
      <c r="C30" s="88"/>
      <c r="D30" s="31"/>
      <c r="E30" s="89"/>
      <c r="F30" s="89"/>
      <c r="G30" s="89"/>
      <c r="H30" s="89"/>
    </row>
    <row r="31" spans="1:8" ht="15">
      <c r="A31" s="9"/>
      <c r="B31" s="88"/>
      <c r="C31" s="88"/>
      <c r="D31" s="31"/>
      <c r="E31" s="89"/>
      <c r="F31" s="89"/>
      <c r="G31" s="89"/>
      <c r="H31" s="89"/>
    </row>
    <row r="32" spans="1:8" ht="15">
      <c r="A32" s="9"/>
      <c r="B32" s="88"/>
      <c r="C32" s="88"/>
      <c r="D32" s="31"/>
      <c r="E32" s="89"/>
      <c r="F32" s="89"/>
      <c r="G32" s="89"/>
      <c r="H32" s="89"/>
    </row>
    <row r="33" spans="1:8" ht="15">
      <c r="A33" s="9"/>
      <c r="B33" s="27"/>
      <c r="C33" s="27"/>
      <c r="D33" s="24"/>
      <c r="E33" s="28"/>
      <c r="F33" s="28"/>
      <c r="G33" s="28"/>
      <c r="H33" s="28"/>
    </row>
    <row r="34" ht="15"/>
    <row r="35" spans="8:9" ht="15">
      <c r="H35" s="6"/>
      <c r="I35" s="6"/>
    </row>
    <row r="36" spans="8:9" ht="15">
      <c r="H36" s="90" t="str">
        <f>ROUNDUP(B23,2)&amp;" m"</f>
        <v>4.2 m</v>
      </c>
      <c r="I36" s="4"/>
    </row>
    <row r="37" spans="8:9" ht="15">
      <c r="H37" s="91"/>
      <c r="I37" s="21"/>
    </row>
    <row r="38" spans="8:9" ht="15">
      <c r="H38" s="91"/>
      <c r="I38" s="21"/>
    </row>
    <row r="39" spans="8:9" ht="15">
      <c r="H39" s="91"/>
      <c r="I39" s="21"/>
    </row>
    <row r="40" spans="8:9" ht="15">
      <c r="H40" s="92"/>
      <c r="I40" s="5"/>
    </row>
    <row r="41" spans="8:9" ht="15">
      <c r="H41" s="3"/>
      <c r="I41" s="3"/>
    </row>
    <row r="42" spans="8:9" ht="15">
      <c r="H42" s="25"/>
      <c r="I42" s="25"/>
    </row>
    <row r="43" ht="15"/>
    <row r="44" ht="15"/>
    <row r="45" spans="3:5" ht="15">
      <c r="C45" s="78" t="str">
        <f>B22&amp;" m"</f>
        <v>3.5 m</v>
      </c>
      <c r="D45" s="79"/>
      <c r="E45" s="80"/>
    </row>
    <row r="47" spans="4:6" ht="15">
      <c r="D47" s="25"/>
      <c r="E47" s="25"/>
      <c r="F47" s="25"/>
    </row>
  </sheetData>
  <sheetProtection/>
  <mergeCells count="52">
    <mergeCell ref="A21:A26"/>
    <mergeCell ref="A14:A19"/>
    <mergeCell ref="A7:A11"/>
    <mergeCell ref="B31:C31"/>
    <mergeCell ref="E31:H31"/>
    <mergeCell ref="B32:C32"/>
    <mergeCell ref="E32:H32"/>
    <mergeCell ref="H36:H40"/>
    <mergeCell ref="C45:E45"/>
    <mergeCell ref="B28:C28"/>
    <mergeCell ref="E28:H28"/>
    <mergeCell ref="B29:C29"/>
    <mergeCell ref="E29:H29"/>
    <mergeCell ref="B30:C30"/>
    <mergeCell ref="E30:H30"/>
    <mergeCell ref="B24:C24"/>
    <mergeCell ref="E24:H24"/>
    <mergeCell ref="B25:C25"/>
    <mergeCell ref="E25:H25"/>
    <mergeCell ref="B26:C26"/>
    <mergeCell ref="E26:H26"/>
    <mergeCell ref="B21:C21"/>
    <mergeCell ref="E21:H21"/>
    <mergeCell ref="B22:C22"/>
    <mergeCell ref="E22:H22"/>
    <mergeCell ref="B23:C23"/>
    <mergeCell ref="E23:H23"/>
    <mergeCell ref="B17:C17"/>
    <mergeCell ref="E17:H17"/>
    <mergeCell ref="B18:C18"/>
    <mergeCell ref="E18:H18"/>
    <mergeCell ref="B19:C19"/>
    <mergeCell ref="E19:H19"/>
    <mergeCell ref="E12:H12"/>
    <mergeCell ref="B14:C14"/>
    <mergeCell ref="E14:H14"/>
    <mergeCell ref="B15:C15"/>
    <mergeCell ref="E15:H15"/>
    <mergeCell ref="B16:C16"/>
    <mergeCell ref="E16:H16"/>
    <mergeCell ref="B9:C9"/>
    <mergeCell ref="E9:H9"/>
    <mergeCell ref="B10:C10"/>
    <mergeCell ref="E10:H10"/>
    <mergeCell ref="B11:C11"/>
    <mergeCell ref="E11:H11"/>
    <mergeCell ref="B4:D5"/>
    <mergeCell ref="E4:H5"/>
    <mergeCell ref="B7:C7"/>
    <mergeCell ref="E7:H7"/>
    <mergeCell ref="B8:C8"/>
    <mergeCell ref="E8:H8"/>
  </mergeCells>
  <printOptions gridLines="1" headings="1"/>
  <pageMargins left="0.31496062992125984" right="0.31496062992125984" top="0.5511811023622047" bottom="0.15748031496062992" header="0.31496062992125984" footer="0.31496062992125984"/>
  <pageSetup horizontalDpi="600" verticalDpi="600" orientation="portrait" r:id="rId2"/>
  <headerFooter>
    <oddHeader>&amp;LProf. Dr. Alaa El-Hazek&amp;RBenha University, 2012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view="pageLayout" workbookViewId="0" topLeftCell="A1">
      <selection activeCell="A2" sqref="A2"/>
    </sheetView>
  </sheetViews>
  <sheetFormatPr defaultColWidth="9.00390625" defaultRowHeight="15.75"/>
  <cols>
    <col min="1" max="7" width="9.00390625" style="1" customWidth="1"/>
    <col min="8" max="8" width="12.75390625" style="1" customWidth="1"/>
    <col min="9" max="9" width="3.00390625" style="1" customWidth="1"/>
    <col min="10" max="16384" width="9.00390625" style="1" customWidth="1"/>
  </cols>
  <sheetData>
    <row r="1" ht="20.25">
      <c r="C1" s="30" t="s">
        <v>32</v>
      </c>
    </row>
    <row r="2" ht="21" thickBot="1">
      <c r="E2" s="33" t="s">
        <v>34</v>
      </c>
    </row>
    <row r="3" spans="2:8" ht="15" customHeight="1">
      <c r="B3" s="40"/>
      <c r="C3" s="40"/>
      <c r="D3" s="40"/>
      <c r="E3" s="42" t="s">
        <v>20</v>
      </c>
      <c r="F3" s="42"/>
      <c r="G3" s="42"/>
      <c r="H3" s="42"/>
    </row>
    <row r="4" spans="2:8" ht="15.75" customHeight="1" thickBot="1">
      <c r="B4" s="41"/>
      <c r="C4" s="41"/>
      <c r="D4" s="41"/>
      <c r="E4" s="43"/>
      <c r="F4" s="43"/>
      <c r="G4" s="43"/>
      <c r="H4" s="43"/>
    </row>
    <row r="5" spans="1:8" ht="15.75" thickBot="1">
      <c r="A5" s="9"/>
      <c r="B5" s="9"/>
      <c r="C5" s="9"/>
      <c r="D5" s="9"/>
      <c r="E5" s="9"/>
      <c r="F5" s="9"/>
      <c r="G5" s="9"/>
      <c r="H5" s="9"/>
    </row>
    <row r="6" spans="1:8" ht="15.75" customHeight="1" thickBot="1">
      <c r="A6" s="103" t="s">
        <v>37</v>
      </c>
      <c r="B6" s="44" t="s">
        <v>21</v>
      </c>
      <c r="C6" s="45"/>
      <c r="D6" s="10"/>
      <c r="E6" s="46" t="s">
        <v>18</v>
      </c>
      <c r="F6" s="47"/>
      <c r="G6" s="47"/>
      <c r="H6" s="48"/>
    </row>
    <row r="7" spans="1:8" ht="15.75" thickBot="1">
      <c r="A7" s="103"/>
      <c r="B7" s="44">
        <v>20</v>
      </c>
      <c r="C7" s="45"/>
      <c r="D7" s="10"/>
      <c r="E7" s="49" t="s">
        <v>17</v>
      </c>
      <c r="F7" s="50"/>
      <c r="G7" s="50"/>
      <c r="H7" s="51"/>
    </row>
    <row r="8" spans="1:8" ht="15.75" thickBot="1">
      <c r="A8" s="103"/>
      <c r="B8" s="44">
        <f>B7*(10)^-5</f>
        <v>0.0002</v>
      </c>
      <c r="C8" s="45"/>
      <c r="D8" s="10"/>
      <c r="E8" s="49" t="s">
        <v>16</v>
      </c>
      <c r="F8" s="52"/>
      <c r="G8" s="52"/>
      <c r="H8" s="53"/>
    </row>
    <row r="9" spans="1:8" ht="15.75" customHeight="1" thickBot="1">
      <c r="A9" s="103"/>
      <c r="B9" s="44">
        <f>1.91</f>
        <v>1.91</v>
      </c>
      <c r="C9" s="45"/>
      <c r="D9" s="10"/>
      <c r="E9" s="46" t="s">
        <v>15</v>
      </c>
      <c r="F9" s="47"/>
      <c r="G9" s="47"/>
      <c r="H9" s="48"/>
    </row>
    <row r="10" spans="1:8" ht="15.75" customHeight="1" thickBot="1">
      <c r="A10" s="103"/>
      <c r="B10" s="44">
        <v>40</v>
      </c>
      <c r="C10" s="45"/>
      <c r="D10" s="10"/>
      <c r="E10" s="46" t="s">
        <v>14</v>
      </c>
      <c r="F10" s="47"/>
      <c r="G10" s="47"/>
      <c r="H10" s="48"/>
    </row>
    <row r="11" spans="2:8" ht="15.75" thickBot="1">
      <c r="B11" s="16" t="s">
        <v>13</v>
      </c>
      <c r="C11" s="18"/>
      <c r="D11" s="17"/>
      <c r="E11" s="49" t="s">
        <v>22</v>
      </c>
      <c r="F11" s="50"/>
      <c r="G11" s="50"/>
      <c r="H11" s="51"/>
    </row>
    <row r="12" spans="1:8" ht="15.75" thickBot="1">
      <c r="A12" s="9"/>
      <c r="B12" s="16" t="s">
        <v>11</v>
      </c>
      <c r="D12" s="10"/>
      <c r="E12" s="14"/>
      <c r="F12" s="13"/>
      <c r="G12" s="13"/>
      <c r="H12" s="13"/>
    </row>
    <row r="13" spans="1:8" ht="15.75" customHeight="1" thickBot="1">
      <c r="A13" s="103" t="s">
        <v>11</v>
      </c>
      <c r="B13" s="54">
        <f>(B9/((B10)*(B8)^0.5*(1.329)))^0.375</f>
        <v>1.4185675593789266</v>
      </c>
      <c r="C13" s="55"/>
      <c r="D13" s="10"/>
      <c r="E13" s="46" t="s">
        <v>10</v>
      </c>
      <c r="F13" s="47"/>
      <c r="G13" s="47"/>
      <c r="H13" s="48"/>
    </row>
    <row r="14" spans="1:8" ht="15.75" customHeight="1" thickBot="1">
      <c r="A14" s="103"/>
      <c r="B14" s="54">
        <f>0.61*B13</f>
        <v>0.8653262112211453</v>
      </c>
      <c r="C14" s="55"/>
      <c r="D14" s="10"/>
      <c r="E14" s="46" t="s">
        <v>9</v>
      </c>
      <c r="F14" s="47"/>
      <c r="G14" s="47"/>
      <c r="H14" s="48"/>
    </row>
    <row r="15" spans="1:10" ht="15.75" thickBot="1">
      <c r="A15" s="103"/>
      <c r="B15" s="44">
        <f>(B13*B14)+(1.5*((B13)^2))</f>
        <v>4.246024572302021</v>
      </c>
      <c r="C15" s="45"/>
      <c r="D15" s="10"/>
      <c r="E15" s="46" t="s">
        <v>5</v>
      </c>
      <c r="F15" s="47"/>
      <c r="G15" s="47"/>
      <c r="H15" s="48"/>
      <c r="J15" s="12"/>
    </row>
    <row r="16" spans="1:10" ht="15.75" thickBot="1">
      <c r="A16" s="103"/>
      <c r="B16" s="44">
        <f>4.22*B13</f>
        <v>5.98635510057907</v>
      </c>
      <c r="C16" s="45"/>
      <c r="D16" s="10"/>
      <c r="E16" s="46" t="s">
        <v>8</v>
      </c>
      <c r="F16" s="47"/>
      <c r="G16" s="47"/>
      <c r="H16" s="48"/>
      <c r="J16" s="12"/>
    </row>
    <row r="17" spans="1:10" ht="15.75" thickBot="1">
      <c r="A17" s="103"/>
      <c r="B17" s="44">
        <f>B15/B16</f>
        <v>0.7092837796894634</v>
      </c>
      <c r="C17" s="45"/>
      <c r="D17" s="10"/>
      <c r="E17" s="46" t="s">
        <v>7</v>
      </c>
      <c r="F17" s="47"/>
      <c r="G17" s="47"/>
      <c r="H17" s="48"/>
      <c r="J17" s="12"/>
    </row>
    <row r="18" spans="1:10" ht="15.75" thickBot="1">
      <c r="A18" s="103"/>
      <c r="B18" s="44">
        <f>B14+(3*B13)</f>
        <v>5.121028889357925</v>
      </c>
      <c r="C18" s="45"/>
      <c r="D18" s="10"/>
      <c r="E18" s="56" t="s">
        <v>0</v>
      </c>
      <c r="F18" s="57"/>
      <c r="G18" s="57"/>
      <c r="H18" s="58"/>
      <c r="J18" s="12"/>
    </row>
    <row r="19" spans="1:10" ht="15.75" thickBot="1">
      <c r="A19" s="9"/>
      <c r="B19" s="16" t="s">
        <v>6</v>
      </c>
      <c r="D19" s="10"/>
      <c r="E19" s="14"/>
      <c r="F19" s="13"/>
      <c r="G19" s="13"/>
      <c r="H19" s="13"/>
      <c r="J19" s="12"/>
    </row>
    <row r="20" spans="1:10" ht="15.75" customHeight="1" thickBot="1">
      <c r="A20" s="103" t="s">
        <v>38</v>
      </c>
      <c r="B20" s="44">
        <f>(B13*B14)+(1.5*((B13)^2))</f>
        <v>4.246024572302021</v>
      </c>
      <c r="C20" s="45"/>
      <c r="D20" s="10"/>
      <c r="E20" s="46" t="s">
        <v>5</v>
      </c>
      <c r="F20" s="93"/>
      <c r="G20" s="93"/>
      <c r="H20" s="94"/>
      <c r="J20" s="12"/>
    </row>
    <row r="21" spans="1:8" ht="15.75" customHeight="1" thickBot="1">
      <c r="A21" s="103"/>
      <c r="B21" s="83">
        <f>ROUNDUP(B14,1)</f>
        <v>0.9</v>
      </c>
      <c r="C21" s="84"/>
      <c r="D21" s="10"/>
      <c r="E21" s="85" t="s">
        <v>4</v>
      </c>
      <c r="F21" s="95"/>
      <c r="G21" s="95"/>
      <c r="H21" s="96"/>
    </row>
    <row r="22" spans="1:10" ht="16.5" customHeight="1" thickBot="1">
      <c r="A22" s="103"/>
      <c r="B22" s="83">
        <f>((-1*B21)+((B21)^2+(6*B20))^0.5)/3</f>
        <v>1.4090005992396104</v>
      </c>
      <c r="C22" s="84"/>
      <c r="D22" s="10"/>
      <c r="E22" s="85" t="s">
        <v>3</v>
      </c>
      <c r="F22" s="95"/>
      <c r="G22" s="95"/>
      <c r="H22" s="96"/>
      <c r="J22" s="11"/>
    </row>
    <row r="23" spans="1:8" ht="15.75" customHeight="1" thickBot="1">
      <c r="A23" s="103"/>
      <c r="B23" s="64">
        <f>B21+(3.61*B22)</f>
        <v>5.986492163254994</v>
      </c>
      <c r="C23" s="65"/>
      <c r="D23" s="10"/>
      <c r="E23" s="46" t="s">
        <v>2</v>
      </c>
      <c r="F23" s="93"/>
      <c r="G23" s="93"/>
      <c r="H23" s="94"/>
    </row>
    <row r="24" spans="1:8" ht="15.75" thickBot="1">
      <c r="A24" s="103"/>
      <c r="B24" s="64">
        <f>B15/B23</f>
        <v>0.7092675404077301</v>
      </c>
      <c r="C24" s="65"/>
      <c r="D24" s="10"/>
      <c r="E24" s="46" t="s">
        <v>1</v>
      </c>
      <c r="F24" s="47"/>
      <c r="G24" s="47"/>
      <c r="H24" s="48"/>
    </row>
    <row r="25" spans="1:8" ht="15.75" thickBot="1">
      <c r="A25" s="103"/>
      <c r="B25" s="64">
        <f>B21+3*B22</f>
        <v>5.127001797718831</v>
      </c>
      <c r="C25" s="65"/>
      <c r="D25" s="10"/>
      <c r="E25" s="56" t="s">
        <v>0</v>
      </c>
      <c r="F25" s="57"/>
      <c r="G25" s="57"/>
      <c r="H25" s="58"/>
    </row>
    <row r="26" spans="1:8" ht="15.75" thickBot="1">
      <c r="A26" s="29" t="s">
        <v>31</v>
      </c>
      <c r="B26" s="22" t="s">
        <v>25</v>
      </c>
      <c r="C26" s="15"/>
      <c r="D26" s="10"/>
      <c r="E26" s="20"/>
      <c r="F26" s="23"/>
      <c r="G26" s="23"/>
      <c r="H26" s="10"/>
    </row>
    <row r="27" spans="1:8" ht="15.75" thickBot="1">
      <c r="A27" s="103" t="s">
        <v>39</v>
      </c>
      <c r="B27" s="73">
        <f>B9/B15</f>
        <v>0.44983253569926374</v>
      </c>
      <c r="C27" s="74"/>
      <c r="D27" s="24"/>
      <c r="E27" s="68" t="s">
        <v>26</v>
      </c>
      <c r="F27" s="69"/>
      <c r="G27" s="69"/>
      <c r="H27" s="70"/>
    </row>
    <row r="28" spans="1:8" ht="17.25" thickBot="1">
      <c r="A28" s="103"/>
      <c r="B28" s="71"/>
      <c r="C28" s="72"/>
      <c r="D28" s="24"/>
      <c r="E28" s="68" t="s">
        <v>27</v>
      </c>
      <c r="F28" s="69"/>
      <c r="G28" s="69"/>
      <c r="H28" s="70"/>
    </row>
    <row r="29" spans="1:8" ht="15.75" thickBot="1">
      <c r="A29" s="103"/>
      <c r="B29" s="71"/>
      <c r="C29" s="72"/>
      <c r="D29" s="24"/>
      <c r="E29" s="68" t="s">
        <v>28</v>
      </c>
      <c r="F29" s="69"/>
      <c r="G29" s="69"/>
      <c r="H29" s="70"/>
    </row>
    <row r="30" spans="1:8" ht="15.75" thickBot="1">
      <c r="A30" s="103"/>
      <c r="B30" s="71"/>
      <c r="C30" s="72"/>
      <c r="D30" s="24"/>
      <c r="E30" s="68" t="s">
        <v>29</v>
      </c>
      <c r="F30" s="69"/>
      <c r="G30" s="69"/>
      <c r="H30" s="70"/>
    </row>
    <row r="31" spans="1:8" ht="15.75" thickBot="1">
      <c r="A31" s="103"/>
      <c r="B31" s="71"/>
      <c r="C31" s="72"/>
      <c r="D31" s="24"/>
      <c r="E31" s="68" t="s">
        <v>30</v>
      </c>
      <c r="F31" s="69"/>
      <c r="G31" s="69"/>
      <c r="H31" s="70"/>
    </row>
    <row r="32" spans="5:7" ht="15">
      <c r="E32" s="8"/>
      <c r="F32" s="7"/>
      <c r="G32" s="7"/>
    </row>
    <row r="33" spans="5:7" ht="15">
      <c r="E33" s="8"/>
      <c r="F33" s="7"/>
      <c r="G33" s="7"/>
    </row>
    <row r="34" spans="5:7" ht="15">
      <c r="E34" s="8"/>
      <c r="F34" s="7"/>
      <c r="G34" s="7"/>
    </row>
    <row r="35" ht="15"/>
    <row r="36" spans="8:9" ht="15">
      <c r="H36" s="6"/>
      <c r="I36" s="6"/>
    </row>
    <row r="37" spans="8:9" ht="15" customHeight="1">
      <c r="H37" s="81" t="str">
        <f>ROUNDUP(B22,2)&amp;" m"</f>
        <v>1.41 m</v>
      </c>
      <c r="I37" s="4"/>
    </row>
    <row r="38" spans="8:9" ht="15" customHeight="1">
      <c r="H38" s="82"/>
      <c r="I38" s="21"/>
    </row>
    <row r="39" spans="8:9" ht="15" customHeight="1">
      <c r="H39" s="82"/>
      <c r="I39" s="21"/>
    </row>
    <row r="40" spans="8:9" ht="15" customHeight="1">
      <c r="H40" s="82"/>
      <c r="I40" s="21"/>
    </row>
    <row r="41" spans="8:9" ht="15" customHeight="1">
      <c r="H41" s="39"/>
      <c r="I41" s="3"/>
    </row>
    <row r="42" spans="8:9" ht="15" customHeight="1">
      <c r="H42" s="38"/>
      <c r="I42" s="25"/>
    </row>
    <row r="43" spans="8:9" ht="15">
      <c r="H43" s="25"/>
      <c r="I43" s="25"/>
    </row>
    <row r="44" ht="15"/>
    <row r="45" spans="3:6" ht="15">
      <c r="C45" s="26"/>
      <c r="D45" s="78" t="str">
        <f>B21&amp;" m"</f>
        <v>0.9 m</v>
      </c>
      <c r="E45" s="79"/>
      <c r="F45" s="80"/>
    </row>
    <row r="46" spans="4:6" ht="15">
      <c r="D46" s="4"/>
      <c r="E46" s="3"/>
      <c r="F46" s="2"/>
    </row>
  </sheetData>
  <sheetProtection/>
  <mergeCells count="53">
    <mergeCell ref="A6:A10"/>
    <mergeCell ref="A13:A18"/>
    <mergeCell ref="A20:A25"/>
    <mergeCell ref="A27:A31"/>
    <mergeCell ref="H37:H40"/>
    <mergeCell ref="D45:F45"/>
    <mergeCell ref="B23:C23"/>
    <mergeCell ref="E23:H23"/>
    <mergeCell ref="B24:C24"/>
    <mergeCell ref="E24:H24"/>
    <mergeCell ref="B25:C25"/>
    <mergeCell ref="E25:H25"/>
    <mergeCell ref="B30:C30"/>
    <mergeCell ref="E30:H30"/>
    <mergeCell ref="B20:C20"/>
    <mergeCell ref="E20:H20"/>
    <mergeCell ref="B21:C21"/>
    <mergeCell ref="E21:H21"/>
    <mergeCell ref="B22:C22"/>
    <mergeCell ref="E22:H22"/>
    <mergeCell ref="B16:C16"/>
    <mergeCell ref="E16:H16"/>
    <mergeCell ref="B17:C17"/>
    <mergeCell ref="E17:H17"/>
    <mergeCell ref="B18:C18"/>
    <mergeCell ref="E18:H18"/>
    <mergeCell ref="E11:H11"/>
    <mergeCell ref="B13:C13"/>
    <mergeCell ref="E13:H13"/>
    <mergeCell ref="B14:C14"/>
    <mergeCell ref="E14:H14"/>
    <mergeCell ref="B15:C15"/>
    <mergeCell ref="E15:H15"/>
    <mergeCell ref="B8:C8"/>
    <mergeCell ref="E8:H8"/>
    <mergeCell ref="B9:C9"/>
    <mergeCell ref="E9:H9"/>
    <mergeCell ref="B10:C10"/>
    <mergeCell ref="E10:H10"/>
    <mergeCell ref="B3:D4"/>
    <mergeCell ref="E3:H4"/>
    <mergeCell ref="B6:C6"/>
    <mergeCell ref="E6:H6"/>
    <mergeCell ref="B7:C7"/>
    <mergeCell ref="E7:H7"/>
    <mergeCell ref="B31:C31"/>
    <mergeCell ref="E31:H31"/>
    <mergeCell ref="B27:C27"/>
    <mergeCell ref="E27:H27"/>
    <mergeCell ref="B28:C28"/>
    <mergeCell ref="E28:H28"/>
    <mergeCell ref="B29:C29"/>
    <mergeCell ref="E29:H29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portrait" r:id="rId2"/>
  <headerFooter>
    <oddHeader>&amp;LProf. Dr. Alaa El-Hazek&amp;RBenha University, 2012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view="pageLayout" workbookViewId="0" topLeftCell="A1">
      <selection activeCell="A2" sqref="A2"/>
    </sheetView>
  </sheetViews>
  <sheetFormatPr defaultColWidth="9.00390625" defaultRowHeight="15.75"/>
  <cols>
    <col min="1" max="7" width="9.00390625" style="1" customWidth="1"/>
    <col min="8" max="8" width="12.75390625" style="1" customWidth="1"/>
    <col min="9" max="9" width="3.00390625" style="1" customWidth="1"/>
    <col min="10" max="16384" width="9.00390625" style="1" customWidth="1"/>
  </cols>
  <sheetData>
    <row r="1" ht="20.25">
      <c r="C1" s="30" t="s">
        <v>32</v>
      </c>
    </row>
    <row r="2" ht="21" thickBot="1">
      <c r="E2" s="33" t="s">
        <v>34</v>
      </c>
    </row>
    <row r="3" spans="2:8" ht="15" customHeight="1">
      <c r="B3" s="40"/>
      <c r="C3" s="40"/>
      <c r="D3" s="40"/>
      <c r="E3" s="42" t="s">
        <v>20</v>
      </c>
      <c r="F3" s="42"/>
      <c r="G3" s="42"/>
      <c r="H3" s="42"/>
    </row>
    <row r="4" spans="2:8" ht="15.75" customHeight="1" thickBot="1">
      <c r="B4" s="41"/>
      <c r="C4" s="41"/>
      <c r="D4" s="41"/>
      <c r="E4" s="43"/>
      <c r="F4" s="43"/>
      <c r="G4" s="43"/>
      <c r="H4" s="43"/>
    </row>
    <row r="5" spans="1:8" ht="15.75" thickBot="1">
      <c r="A5" s="9"/>
      <c r="B5" s="9"/>
      <c r="C5" s="9"/>
      <c r="D5" s="9"/>
      <c r="E5" s="9"/>
      <c r="F5" s="9"/>
      <c r="G5" s="9"/>
      <c r="H5" s="9"/>
    </row>
    <row r="6" spans="1:8" ht="15.75" customHeight="1" thickBot="1">
      <c r="A6" s="103" t="s">
        <v>37</v>
      </c>
      <c r="B6" s="44" t="s">
        <v>21</v>
      </c>
      <c r="C6" s="45"/>
      <c r="D6" s="10"/>
      <c r="E6" s="46" t="s">
        <v>18</v>
      </c>
      <c r="F6" s="47"/>
      <c r="G6" s="47"/>
      <c r="H6" s="48"/>
    </row>
    <row r="7" spans="1:8" ht="15.75" thickBot="1">
      <c r="A7" s="103"/>
      <c r="B7" s="44">
        <v>20</v>
      </c>
      <c r="C7" s="45"/>
      <c r="D7" s="10"/>
      <c r="E7" s="49" t="s">
        <v>17</v>
      </c>
      <c r="F7" s="50"/>
      <c r="G7" s="50"/>
      <c r="H7" s="51"/>
    </row>
    <row r="8" spans="1:8" ht="15.75" thickBot="1">
      <c r="A8" s="103"/>
      <c r="B8" s="44">
        <f>B7*(10)^-5</f>
        <v>0.0002</v>
      </c>
      <c r="C8" s="45"/>
      <c r="D8" s="10"/>
      <c r="E8" s="49" t="s">
        <v>16</v>
      </c>
      <c r="F8" s="52"/>
      <c r="G8" s="52"/>
      <c r="H8" s="53"/>
    </row>
    <row r="9" spans="1:8" ht="15.75" customHeight="1" thickBot="1">
      <c r="A9" s="103"/>
      <c r="B9" s="44">
        <f>1.91</f>
        <v>1.91</v>
      </c>
      <c r="C9" s="45"/>
      <c r="D9" s="10"/>
      <c r="E9" s="46" t="s">
        <v>15</v>
      </c>
      <c r="F9" s="47"/>
      <c r="G9" s="47"/>
      <c r="H9" s="48"/>
    </row>
    <row r="10" spans="1:8" ht="15.75" customHeight="1" thickBot="1">
      <c r="A10" s="103"/>
      <c r="B10" s="44">
        <v>40</v>
      </c>
      <c r="C10" s="45"/>
      <c r="D10" s="10"/>
      <c r="E10" s="46" t="s">
        <v>14</v>
      </c>
      <c r="F10" s="47"/>
      <c r="G10" s="47"/>
      <c r="H10" s="48"/>
    </row>
    <row r="11" spans="2:8" ht="15.75" thickBot="1">
      <c r="B11" s="16" t="s">
        <v>13</v>
      </c>
      <c r="C11" s="18"/>
      <c r="D11" s="17"/>
      <c r="E11" s="49" t="s">
        <v>22</v>
      </c>
      <c r="F11" s="50"/>
      <c r="G11" s="50"/>
      <c r="H11" s="51"/>
    </row>
    <row r="12" spans="1:8" ht="15.75" thickBot="1">
      <c r="A12" s="9"/>
      <c r="B12" s="16" t="s">
        <v>11</v>
      </c>
      <c r="D12" s="10"/>
      <c r="E12" s="14"/>
      <c r="F12" s="13"/>
      <c r="G12" s="13"/>
      <c r="H12" s="13"/>
    </row>
    <row r="13" spans="1:8" ht="15.75" customHeight="1" thickBot="1">
      <c r="A13" s="103" t="s">
        <v>11</v>
      </c>
      <c r="B13" s="54">
        <f>(B9/((B10)*(B8)^0.5*(1.329)))^0.375</f>
        <v>1.4185675593789266</v>
      </c>
      <c r="C13" s="55"/>
      <c r="D13" s="10"/>
      <c r="E13" s="46" t="s">
        <v>10</v>
      </c>
      <c r="F13" s="47"/>
      <c r="G13" s="47"/>
      <c r="H13" s="48"/>
    </row>
    <row r="14" spans="1:8" ht="15.75" customHeight="1" thickBot="1">
      <c r="A14" s="103"/>
      <c r="B14" s="54">
        <f>0.61*B13</f>
        <v>0.8653262112211453</v>
      </c>
      <c r="C14" s="55"/>
      <c r="D14" s="10"/>
      <c r="E14" s="46" t="s">
        <v>9</v>
      </c>
      <c r="F14" s="47"/>
      <c r="G14" s="47"/>
      <c r="H14" s="48"/>
    </row>
    <row r="15" spans="1:10" ht="15.75" thickBot="1">
      <c r="A15" s="103"/>
      <c r="B15" s="44">
        <f>(B13*B14)+(1.5*((B13)^2))</f>
        <v>4.246024572302021</v>
      </c>
      <c r="C15" s="45"/>
      <c r="D15" s="10"/>
      <c r="E15" s="46" t="s">
        <v>5</v>
      </c>
      <c r="F15" s="47"/>
      <c r="G15" s="47"/>
      <c r="H15" s="48"/>
      <c r="J15" s="12"/>
    </row>
    <row r="16" spans="1:10" ht="15.75" thickBot="1">
      <c r="A16" s="103"/>
      <c r="B16" s="44">
        <f>4.22*B13</f>
        <v>5.98635510057907</v>
      </c>
      <c r="C16" s="45"/>
      <c r="D16" s="10"/>
      <c r="E16" s="46" t="s">
        <v>8</v>
      </c>
      <c r="F16" s="47"/>
      <c r="G16" s="47"/>
      <c r="H16" s="48"/>
      <c r="J16" s="12"/>
    </row>
    <row r="17" spans="1:10" ht="15.75" thickBot="1">
      <c r="A17" s="103"/>
      <c r="B17" s="44">
        <f>B15/B16</f>
        <v>0.7092837796894634</v>
      </c>
      <c r="C17" s="45"/>
      <c r="D17" s="10"/>
      <c r="E17" s="46" t="s">
        <v>7</v>
      </c>
      <c r="F17" s="47"/>
      <c r="G17" s="47"/>
      <c r="H17" s="48"/>
      <c r="J17" s="12"/>
    </row>
    <row r="18" spans="1:10" ht="15.75" thickBot="1">
      <c r="A18" s="103"/>
      <c r="B18" s="44">
        <f>B14+(3*B13)</f>
        <v>5.121028889357925</v>
      </c>
      <c r="C18" s="45"/>
      <c r="D18" s="10"/>
      <c r="E18" s="56" t="s">
        <v>0</v>
      </c>
      <c r="F18" s="57"/>
      <c r="G18" s="57"/>
      <c r="H18" s="58"/>
      <c r="J18" s="12"/>
    </row>
    <row r="19" spans="1:10" ht="15.75" thickBot="1">
      <c r="A19" s="9"/>
      <c r="B19" s="16" t="s">
        <v>6</v>
      </c>
      <c r="D19" s="10"/>
      <c r="E19" s="14"/>
      <c r="F19" s="13"/>
      <c r="G19" s="13"/>
      <c r="H19" s="13"/>
      <c r="J19" s="12"/>
    </row>
    <row r="20" spans="1:10" ht="15.75" customHeight="1" thickBot="1">
      <c r="A20" s="103" t="s">
        <v>38</v>
      </c>
      <c r="B20" s="44">
        <f>(B13*B14)+(1.5*((B13)^2))</f>
        <v>4.246024572302021</v>
      </c>
      <c r="C20" s="45"/>
      <c r="D20" s="10"/>
      <c r="E20" s="46" t="s">
        <v>5</v>
      </c>
      <c r="F20" s="93"/>
      <c r="G20" s="93"/>
      <c r="H20" s="94"/>
      <c r="J20" s="12"/>
    </row>
    <row r="21" spans="1:8" ht="15.75" customHeight="1" thickBot="1">
      <c r="A21" s="103"/>
      <c r="B21" s="83">
        <f>ROUNDUP(B14,1)</f>
        <v>0.9</v>
      </c>
      <c r="C21" s="84"/>
      <c r="D21" s="10"/>
      <c r="E21" s="85" t="s">
        <v>4</v>
      </c>
      <c r="F21" s="95"/>
      <c r="G21" s="95"/>
      <c r="H21" s="96"/>
    </row>
    <row r="22" spans="1:10" ht="16.5" customHeight="1" thickBot="1">
      <c r="A22" s="103"/>
      <c r="B22" s="83">
        <f>((-1*B21)+((B21)^2+(6*B20))^0.5)/3</f>
        <v>1.4090005992396104</v>
      </c>
      <c r="C22" s="84"/>
      <c r="D22" s="10"/>
      <c r="E22" s="85" t="s">
        <v>3</v>
      </c>
      <c r="F22" s="95"/>
      <c r="G22" s="95"/>
      <c r="H22" s="96"/>
      <c r="J22" s="11"/>
    </row>
    <row r="23" spans="1:8" ht="15.75" customHeight="1" thickBot="1">
      <c r="A23" s="103"/>
      <c r="B23" s="64">
        <f>B21+(3.61*B22)</f>
        <v>5.986492163254994</v>
      </c>
      <c r="C23" s="65"/>
      <c r="D23" s="10"/>
      <c r="E23" s="46" t="s">
        <v>2</v>
      </c>
      <c r="F23" s="93"/>
      <c r="G23" s="93"/>
      <c r="H23" s="94"/>
    </row>
    <row r="24" spans="1:8" ht="15.75" thickBot="1">
      <c r="A24" s="103"/>
      <c r="B24" s="64">
        <f>B15/B23</f>
        <v>0.7092675404077301</v>
      </c>
      <c r="C24" s="65"/>
      <c r="D24" s="10"/>
      <c r="E24" s="46" t="s">
        <v>1</v>
      </c>
      <c r="F24" s="47"/>
      <c r="G24" s="47"/>
      <c r="H24" s="48"/>
    </row>
    <row r="25" spans="1:8" ht="15.75" thickBot="1">
      <c r="A25" s="103"/>
      <c r="B25" s="64">
        <f>B21+3*B22</f>
        <v>5.127001797718831</v>
      </c>
      <c r="C25" s="65"/>
      <c r="D25" s="10"/>
      <c r="E25" s="56" t="s">
        <v>0</v>
      </c>
      <c r="F25" s="57"/>
      <c r="G25" s="57"/>
      <c r="H25" s="58"/>
    </row>
    <row r="26" spans="1:8" ht="15">
      <c r="A26" s="9"/>
      <c r="B26" s="22"/>
      <c r="C26" s="15"/>
      <c r="D26" s="10"/>
      <c r="E26" s="20"/>
      <c r="F26" s="23"/>
      <c r="G26" s="23"/>
      <c r="H26" s="10"/>
    </row>
    <row r="27" spans="5:7" ht="15">
      <c r="E27" s="8"/>
      <c r="F27" s="7"/>
      <c r="G27" s="7"/>
    </row>
    <row r="28" ht="15"/>
    <row r="29" ht="15"/>
    <row r="30" spans="8:9" ht="15">
      <c r="H30" s="6"/>
      <c r="I30" s="6"/>
    </row>
    <row r="31" spans="8:9" ht="15" customHeight="1">
      <c r="H31" s="90" t="str">
        <f>ROUNDUP(B22,2)&amp;" m"</f>
        <v>1.41 m</v>
      </c>
      <c r="I31" s="4"/>
    </row>
    <row r="32" spans="8:9" ht="15" customHeight="1">
      <c r="H32" s="97"/>
      <c r="I32" s="21"/>
    </row>
    <row r="33" spans="8:9" ht="15" customHeight="1">
      <c r="H33" s="97"/>
      <c r="I33" s="21"/>
    </row>
    <row r="34" spans="8:9" ht="15" customHeight="1">
      <c r="H34" s="97"/>
      <c r="I34" s="21"/>
    </row>
    <row r="35" spans="8:9" ht="15" customHeight="1">
      <c r="H35" s="97"/>
      <c r="I35" s="21"/>
    </row>
    <row r="36" spans="8:9" ht="15">
      <c r="H36" s="3"/>
      <c r="I36" s="3"/>
    </row>
    <row r="37" ht="15"/>
    <row r="38" ht="15"/>
    <row r="39" ht="15"/>
    <row r="40" spans="3:6" ht="15">
      <c r="C40" s="26"/>
      <c r="D40" s="78" t="str">
        <f>B21&amp;" m"</f>
        <v>0.9 m</v>
      </c>
      <c r="E40" s="79"/>
      <c r="F40" s="80"/>
    </row>
    <row r="41" spans="4:6" ht="15">
      <c r="D41" s="4"/>
      <c r="E41" s="3"/>
      <c r="F41" s="2"/>
    </row>
  </sheetData>
  <sheetProtection/>
  <mergeCells count="42">
    <mergeCell ref="A6:A10"/>
    <mergeCell ref="A13:A18"/>
    <mergeCell ref="A20:A25"/>
    <mergeCell ref="H31:H35"/>
    <mergeCell ref="D40:F40"/>
    <mergeCell ref="B23:C23"/>
    <mergeCell ref="E23:H23"/>
    <mergeCell ref="B24:C24"/>
    <mergeCell ref="E24:H24"/>
    <mergeCell ref="B25:C25"/>
    <mergeCell ref="E25:H25"/>
    <mergeCell ref="B20:C20"/>
    <mergeCell ref="E20:H20"/>
    <mergeCell ref="B21:C21"/>
    <mergeCell ref="E21:H21"/>
    <mergeCell ref="B22:C22"/>
    <mergeCell ref="E22:H22"/>
    <mergeCell ref="B16:C16"/>
    <mergeCell ref="E16:H16"/>
    <mergeCell ref="B17:C17"/>
    <mergeCell ref="E17:H17"/>
    <mergeCell ref="B18:C18"/>
    <mergeCell ref="E18:H18"/>
    <mergeCell ref="E11:H11"/>
    <mergeCell ref="B13:C13"/>
    <mergeCell ref="E13:H13"/>
    <mergeCell ref="B14:C14"/>
    <mergeCell ref="E14:H14"/>
    <mergeCell ref="B15:C15"/>
    <mergeCell ref="E15:H15"/>
    <mergeCell ref="B8:C8"/>
    <mergeCell ref="E8:H8"/>
    <mergeCell ref="B9:C9"/>
    <mergeCell ref="E9:H9"/>
    <mergeCell ref="B10:C10"/>
    <mergeCell ref="E10:H10"/>
    <mergeCell ref="B3:D4"/>
    <mergeCell ref="E3:H4"/>
    <mergeCell ref="B6:C6"/>
    <mergeCell ref="E6:H6"/>
    <mergeCell ref="B7:C7"/>
    <mergeCell ref="E7:H7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portrait" r:id="rId2"/>
  <headerFooter>
    <oddHeader>&amp;LProf. Dr. Alaa El-Hazek&amp;RBenha University, 2012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view="pageLayout" workbookViewId="0" topLeftCell="A1">
      <selection activeCell="A2" sqref="A2"/>
    </sheetView>
  </sheetViews>
  <sheetFormatPr defaultColWidth="9.00390625" defaultRowHeight="15.75"/>
  <cols>
    <col min="1" max="7" width="9.00390625" style="1" customWidth="1"/>
    <col min="8" max="8" width="12.75390625" style="1" customWidth="1"/>
    <col min="9" max="9" width="3.00390625" style="1" customWidth="1"/>
    <col min="10" max="16384" width="9.00390625" style="1" customWidth="1"/>
  </cols>
  <sheetData>
    <row r="1" ht="20.25">
      <c r="C1" s="30" t="s">
        <v>32</v>
      </c>
    </row>
    <row r="2" ht="21" thickBot="1">
      <c r="E2" s="33" t="s">
        <v>35</v>
      </c>
    </row>
    <row r="3" spans="2:8" ht="15" customHeight="1">
      <c r="B3" s="40"/>
      <c r="C3" s="40"/>
      <c r="D3" s="40"/>
      <c r="E3" s="42" t="s">
        <v>20</v>
      </c>
      <c r="F3" s="42"/>
      <c r="G3" s="42"/>
      <c r="H3" s="42"/>
    </row>
    <row r="4" spans="2:8" ht="15.75" customHeight="1" thickBot="1">
      <c r="B4" s="41"/>
      <c r="C4" s="41"/>
      <c r="D4" s="41"/>
      <c r="E4" s="43"/>
      <c r="F4" s="43"/>
      <c r="G4" s="43"/>
      <c r="H4" s="43"/>
    </row>
    <row r="5" ht="15.75" thickBot="1"/>
    <row r="6" spans="1:8" ht="15.75" customHeight="1" thickBot="1">
      <c r="A6" s="103" t="s">
        <v>37</v>
      </c>
      <c r="B6" s="44" t="s">
        <v>19</v>
      </c>
      <c r="C6" s="45"/>
      <c r="D6" s="10"/>
      <c r="E6" s="46" t="s">
        <v>18</v>
      </c>
      <c r="F6" s="47"/>
      <c r="G6" s="47"/>
      <c r="H6" s="48"/>
    </row>
    <row r="7" spans="1:8" ht="15.75" thickBot="1">
      <c r="A7" s="103"/>
      <c r="B7" s="44">
        <v>20</v>
      </c>
      <c r="C7" s="45"/>
      <c r="D7" s="10"/>
      <c r="E7" s="49" t="s">
        <v>17</v>
      </c>
      <c r="F7" s="50"/>
      <c r="G7" s="50"/>
      <c r="H7" s="51"/>
    </row>
    <row r="8" spans="1:8" ht="15.75" thickBot="1">
      <c r="A8" s="103"/>
      <c r="B8" s="44">
        <f>B7*(10)^-5</f>
        <v>0.0002</v>
      </c>
      <c r="C8" s="45"/>
      <c r="D8" s="10"/>
      <c r="E8" s="49" t="s">
        <v>16</v>
      </c>
      <c r="F8" s="52"/>
      <c r="G8" s="52"/>
      <c r="H8" s="53"/>
    </row>
    <row r="9" spans="1:8" ht="15.75" customHeight="1" thickBot="1">
      <c r="A9" s="103"/>
      <c r="B9" s="44">
        <f>1.91</f>
        <v>1.91</v>
      </c>
      <c r="C9" s="45"/>
      <c r="D9" s="10"/>
      <c r="E9" s="46" t="s">
        <v>15</v>
      </c>
      <c r="F9" s="47"/>
      <c r="G9" s="47"/>
      <c r="H9" s="48"/>
    </row>
    <row r="10" spans="1:8" ht="15.75" customHeight="1" thickBot="1">
      <c r="A10" s="103"/>
      <c r="B10" s="44">
        <v>40</v>
      </c>
      <c r="C10" s="45"/>
      <c r="D10" s="10"/>
      <c r="E10" s="46" t="s">
        <v>14</v>
      </c>
      <c r="F10" s="47"/>
      <c r="G10" s="47"/>
      <c r="H10" s="48"/>
    </row>
    <row r="11" spans="2:8" ht="15.75" thickBot="1">
      <c r="B11" s="16" t="s">
        <v>13</v>
      </c>
      <c r="C11" s="18"/>
      <c r="D11" s="17"/>
      <c r="E11" s="49" t="s">
        <v>12</v>
      </c>
      <c r="F11" s="50"/>
      <c r="G11" s="50"/>
      <c r="H11" s="51"/>
    </row>
    <row r="12" spans="1:8" ht="15.75" thickBot="1">
      <c r="A12" s="9"/>
      <c r="B12" s="16" t="s">
        <v>11</v>
      </c>
      <c r="C12" s="15"/>
      <c r="D12" s="10"/>
      <c r="E12" s="14"/>
      <c r="F12" s="13"/>
      <c r="G12" s="13"/>
      <c r="H12" s="13"/>
    </row>
    <row r="13" spans="1:8" ht="15.75" customHeight="1" thickBot="1">
      <c r="A13" s="103" t="s">
        <v>11</v>
      </c>
      <c r="B13" s="54">
        <f>(B9/((B10)*(B8)^0.5*(1.556)))^0.375</f>
        <v>1.3371135643769763</v>
      </c>
      <c r="C13" s="55"/>
      <c r="D13" s="10"/>
      <c r="E13" s="46" t="s">
        <v>10</v>
      </c>
      <c r="F13" s="47"/>
      <c r="G13" s="47"/>
      <c r="H13" s="48"/>
    </row>
    <row r="14" spans="1:8" ht="15.75" customHeight="1" thickBot="1">
      <c r="A14" s="103"/>
      <c r="B14" s="54">
        <f>0.47*B13</f>
        <v>0.6284433752571789</v>
      </c>
      <c r="C14" s="55"/>
      <c r="D14" s="10"/>
      <c r="E14" s="46" t="s">
        <v>9</v>
      </c>
      <c r="F14" s="47"/>
      <c r="G14" s="47"/>
      <c r="H14" s="48"/>
    </row>
    <row r="15" spans="1:10" ht="15.75" thickBot="1">
      <c r="A15" s="103"/>
      <c r="B15" s="44">
        <f>(B13*B14)+(2*((B13)^2))</f>
        <v>4.416045529581028</v>
      </c>
      <c r="C15" s="45"/>
      <c r="D15" s="10"/>
      <c r="E15" s="46" t="s">
        <v>5</v>
      </c>
      <c r="F15" s="47"/>
      <c r="G15" s="47"/>
      <c r="H15" s="48"/>
      <c r="J15" s="12"/>
    </row>
    <row r="16" spans="1:10" ht="15.75" thickBot="1">
      <c r="A16" s="103"/>
      <c r="B16" s="44">
        <f>4.94*B13</f>
        <v>6.605341008022263</v>
      </c>
      <c r="C16" s="45"/>
      <c r="D16" s="10"/>
      <c r="E16" s="46" t="s">
        <v>8</v>
      </c>
      <c r="F16" s="47"/>
      <c r="G16" s="47"/>
      <c r="H16" s="48"/>
      <c r="J16" s="12"/>
    </row>
    <row r="17" spans="1:10" ht="15.75" thickBot="1">
      <c r="A17" s="103"/>
      <c r="B17" s="44">
        <f>B15/B16</f>
        <v>0.6685567821884881</v>
      </c>
      <c r="C17" s="45"/>
      <c r="D17" s="10"/>
      <c r="E17" s="46" t="s">
        <v>7</v>
      </c>
      <c r="F17" s="47"/>
      <c r="G17" s="47"/>
      <c r="H17" s="48"/>
      <c r="J17" s="12"/>
    </row>
    <row r="18" spans="1:10" ht="15.75" thickBot="1">
      <c r="A18" s="103"/>
      <c r="B18" s="44">
        <f>B14+(4*B13)</f>
        <v>5.976897632765084</v>
      </c>
      <c r="C18" s="45"/>
      <c r="D18" s="10"/>
      <c r="E18" s="56" t="s">
        <v>0</v>
      </c>
      <c r="F18" s="57"/>
      <c r="G18" s="57"/>
      <c r="H18" s="58"/>
      <c r="J18" s="12"/>
    </row>
    <row r="19" spans="1:10" ht="15.75" thickBot="1">
      <c r="A19" s="9"/>
      <c r="B19" s="16" t="s">
        <v>6</v>
      </c>
      <c r="C19" s="15"/>
      <c r="D19" s="10"/>
      <c r="E19" s="14"/>
      <c r="F19" s="13"/>
      <c r="G19" s="13"/>
      <c r="H19" s="13"/>
      <c r="J19" s="12"/>
    </row>
    <row r="20" spans="1:10" ht="15.75" customHeight="1" thickBot="1">
      <c r="A20" s="103" t="s">
        <v>38</v>
      </c>
      <c r="B20" s="44">
        <f>(B13*B14)+(2*((B13)^2))</f>
        <v>4.416045529581028</v>
      </c>
      <c r="C20" s="45"/>
      <c r="D20" s="10"/>
      <c r="E20" s="46" t="s">
        <v>5</v>
      </c>
      <c r="F20" s="47"/>
      <c r="G20" s="47"/>
      <c r="H20" s="48"/>
      <c r="J20" s="12"/>
    </row>
    <row r="21" spans="1:8" ht="15.75" thickBot="1">
      <c r="A21" s="103"/>
      <c r="B21" s="83">
        <f>ROUNDUP(B14,1)</f>
        <v>0.7</v>
      </c>
      <c r="C21" s="84"/>
      <c r="D21" s="10"/>
      <c r="E21" s="85" t="s">
        <v>4</v>
      </c>
      <c r="F21" s="86"/>
      <c r="G21" s="86"/>
      <c r="H21" s="87"/>
    </row>
    <row r="22" spans="1:10" ht="16.5" thickBot="1">
      <c r="A22" s="103"/>
      <c r="B22" s="83">
        <f>((-1*B21)+((B21)^2+(8*B20))^0.5)/4</f>
        <v>1.3212111364344654</v>
      </c>
      <c r="C22" s="84"/>
      <c r="D22" s="10"/>
      <c r="E22" s="85" t="s">
        <v>3</v>
      </c>
      <c r="F22" s="86"/>
      <c r="G22" s="86"/>
      <c r="H22" s="87"/>
      <c r="J22" s="11"/>
    </row>
    <row r="23" spans="1:8" ht="15.75" thickBot="1">
      <c r="A23" s="103"/>
      <c r="B23" s="64">
        <f>B21+(4.47*B22)</f>
        <v>6.605813779862061</v>
      </c>
      <c r="C23" s="65"/>
      <c r="D23" s="10"/>
      <c r="E23" s="46" t="s">
        <v>2</v>
      </c>
      <c r="F23" s="47"/>
      <c r="G23" s="47"/>
      <c r="H23" s="48"/>
    </row>
    <row r="24" spans="1:8" ht="15.75" thickBot="1">
      <c r="A24" s="103"/>
      <c r="B24" s="64">
        <f>B20/B23</f>
        <v>0.6685089342123783</v>
      </c>
      <c r="C24" s="65"/>
      <c r="D24" s="10"/>
      <c r="E24" s="46" t="s">
        <v>1</v>
      </c>
      <c r="F24" s="47"/>
      <c r="G24" s="47"/>
      <c r="H24" s="48"/>
    </row>
    <row r="25" spans="1:8" ht="15.75" thickBot="1">
      <c r="A25" s="103"/>
      <c r="B25" s="64">
        <f>B21+4*B22</f>
        <v>5.984844545737862</v>
      </c>
      <c r="C25" s="65"/>
      <c r="D25" s="10"/>
      <c r="E25" s="56" t="s">
        <v>0</v>
      </c>
      <c r="F25" s="57"/>
      <c r="G25" s="57"/>
      <c r="H25" s="58"/>
    </row>
    <row r="26" spans="1:8" ht="15.75" thickBot="1">
      <c r="A26" s="29" t="s">
        <v>31</v>
      </c>
      <c r="B26" s="22" t="s">
        <v>25</v>
      </c>
      <c r="C26" s="15"/>
      <c r="D26" s="10"/>
      <c r="E26" s="20"/>
      <c r="F26" s="23"/>
      <c r="G26" s="23"/>
      <c r="H26" s="10"/>
    </row>
    <row r="27" spans="1:8" ht="15.75" thickBot="1">
      <c r="A27" s="103" t="s">
        <v>39</v>
      </c>
      <c r="B27" s="73">
        <f>B9/B15</f>
        <v>0.43251365666540376</v>
      </c>
      <c r="C27" s="74"/>
      <c r="D27" s="24"/>
      <c r="E27" s="68" t="s">
        <v>26</v>
      </c>
      <c r="F27" s="69"/>
      <c r="G27" s="69"/>
      <c r="H27" s="70"/>
    </row>
    <row r="28" spans="1:8" ht="17.25" thickBot="1">
      <c r="A28" s="103"/>
      <c r="B28" s="71"/>
      <c r="C28" s="72"/>
      <c r="D28" s="24"/>
      <c r="E28" s="68" t="s">
        <v>27</v>
      </c>
      <c r="F28" s="69"/>
      <c r="G28" s="69"/>
      <c r="H28" s="70"/>
    </row>
    <row r="29" spans="1:8" ht="15.75" thickBot="1">
      <c r="A29" s="103"/>
      <c r="B29" s="71"/>
      <c r="C29" s="72"/>
      <c r="D29" s="24"/>
      <c r="E29" s="68" t="s">
        <v>28</v>
      </c>
      <c r="F29" s="69"/>
      <c r="G29" s="69"/>
      <c r="H29" s="70"/>
    </row>
    <row r="30" spans="1:8" ht="15.75" thickBot="1">
      <c r="A30" s="103"/>
      <c r="B30" s="71"/>
      <c r="C30" s="72"/>
      <c r="D30" s="24"/>
      <c r="E30" s="68" t="s">
        <v>29</v>
      </c>
      <c r="F30" s="69"/>
      <c r="G30" s="69"/>
      <c r="H30" s="70"/>
    </row>
    <row r="31" spans="1:8" ht="15.75" thickBot="1">
      <c r="A31" s="103"/>
      <c r="B31" s="71"/>
      <c r="C31" s="72"/>
      <c r="D31" s="24"/>
      <c r="E31" s="68" t="s">
        <v>30</v>
      </c>
      <c r="F31" s="69"/>
      <c r="G31" s="69"/>
      <c r="H31" s="70"/>
    </row>
    <row r="32" spans="5:7" ht="15">
      <c r="E32" s="8"/>
      <c r="F32" s="7"/>
      <c r="G32" s="7"/>
    </row>
    <row r="33" ht="15"/>
    <row r="34" ht="15"/>
    <row r="35" spans="8:9" ht="15">
      <c r="H35" s="6"/>
      <c r="I35" s="6"/>
    </row>
    <row r="36" spans="9:10" ht="15" customHeight="1">
      <c r="I36" s="90" t="str">
        <f>ROUNDUP(B22,2)&amp;" m"</f>
        <v>1.33 m</v>
      </c>
      <c r="J36" s="4"/>
    </row>
    <row r="37" ht="15">
      <c r="I37" s="98"/>
    </row>
    <row r="38" ht="15">
      <c r="I38" s="98"/>
    </row>
    <row r="39" spans="9:10" ht="15">
      <c r="I39" s="99"/>
      <c r="J39" s="5"/>
    </row>
    <row r="40" spans="8:9" ht="15">
      <c r="H40" s="3"/>
      <c r="I40" s="3"/>
    </row>
    <row r="41" ht="15"/>
    <row r="42" ht="15"/>
    <row r="43" spans="4:6" ht="15">
      <c r="D43" s="78" t="str">
        <f>B21&amp;" m"</f>
        <v>0.7 m</v>
      </c>
      <c r="E43" s="79"/>
      <c r="F43" s="80"/>
    </row>
    <row r="44" spans="4:6" ht="15">
      <c r="D44" s="4"/>
      <c r="E44" s="3"/>
      <c r="F44" s="2"/>
    </row>
  </sheetData>
  <sheetProtection/>
  <mergeCells count="53">
    <mergeCell ref="A6:A10"/>
    <mergeCell ref="A13:A18"/>
    <mergeCell ref="A20:A25"/>
    <mergeCell ref="A27:A31"/>
    <mergeCell ref="B3:D4"/>
    <mergeCell ref="E3:H4"/>
    <mergeCell ref="B6:C6"/>
    <mergeCell ref="E6:H6"/>
    <mergeCell ref="B7:C7"/>
    <mergeCell ref="E7:H7"/>
    <mergeCell ref="B8:C8"/>
    <mergeCell ref="E8:H8"/>
    <mergeCell ref="B9:C9"/>
    <mergeCell ref="E9:H9"/>
    <mergeCell ref="B10:C10"/>
    <mergeCell ref="E10:H10"/>
    <mergeCell ref="E11:H11"/>
    <mergeCell ref="B13:C13"/>
    <mergeCell ref="E13:H13"/>
    <mergeCell ref="B14:C14"/>
    <mergeCell ref="E14:H14"/>
    <mergeCell ref="B15:C15"/>
    <mergeCell ref="E15:H15"/>
    <mergeCell ref="B16:C16"/>
    <mergeCell ref="E16:H16"/>
    <mergeCell ref="B17:C17"/>
    <mergeCell ref="E17:H17"/>
    <mergeCell ref="B18:C18"/>
    <mergeCell ref="E18:H18"/>
    <mergeCell ref="B20:C20"/>
    <mergeCell ref="E20:H20"/>
    <mergeCell ref="B21:C21"/>
    <mergeCell ref="E21:H21"/>
    <mergeCell ref="B22:C22"/>
    <mergeCell ref="E22:H22"/>
    <mergeCell ref="I36:I39"/>
    <mergeCell ref="D43:F43"/>
    <mergeCell ref="B23:C23"/>
    <mergeCell ref="E23:H23"/>
    <mergeCell ref="B24:C24"/>
    <mergeCell ref="E24:H24"/>
    <mergeCell ref="B25:C25"/>
    <mergeCell ref="E25:H25"/>
    <mergeCell ref="B30:C30"/>
    <mergeCell ref="E30:H30"/>
    <mergeCell ref="B31:C31"/>
    <mergeCell ref="E31:H31"/>
    <mergeCell ref="B27:C27"/>
    <mergeCell ref="E27:H27"/>
    <mergeCell ref="B28:C28"/>
    <mergeCell ref="E28:H28"/>
    <mergeCell ref="B29:C29"/>
    <mergeCell ref="E29:H29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portrait" r:id="rId2"/>
  <headerFooter>
    <oddHeader>&amp;LProf. Dr. Alaa El-Hazek&amp;RBenha University, 2012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Layout" workbookViewId="0" topLeftCell="A1">
      <selection activeCell="A2" sqref="A2"/>
    </sheetView>
  </sheetViews>
  <sheetFormatPr defaultColWidth="9.00390625" defaultRowHeight="15.75"/>
  <cols>
    <col min="1" max="7" width="9.00390625" style="1" customWidth="1"/>
    <col min="8" max="8" width="12.75390625" style="1" customWidth="1"/>
    <col min="9" max="9" width="3.00390625" style="1" customWidth="1"/>
    <col min="10" max="16384" width="9.00390625" style="1" customWidth="1"/>
  </cols>
  <sheetData>
    <row r="1" ht="20.25">
      <c r="C1" s="30" t="s">
        <v>32</v>
      </c>
    </row>
    <row r="2" ht="21" thickBot="1">
      <c r="E2" s="34" t="s">
        <v>36</v>
      </c>
    </row>
    <row r="3" spans="2:8" ht="15" customHeight="1">
      <c r="B3" s="40"/>
      <c r="C3" s="40"/>
      <c r="D3" s="40"/>
      <c r="E3" s="42" t="s">
        <v>20</v>
      </c>
      <c r="F3" s="42"/>
      <c r="G3" s="42"/>
      <c r="H3" s="42"/>
    </row>
    <row r="4" spans="2:8" ht="15.75" customHeight="1" thickBot="1">
      <c r="B4" s="41"/>
      <c r="C4" s="41"/>
      <c r="D4" s="41"/>
      <c r="E4" s="43"/>
      <c r="F4" s="43"/>
      <c r="G4" s="43"/>
      <c r="H4" s="43"/>
    </row>
    <row r="5" ht="15.75" thickBot="1"/>
    <row r="6" spans="1:8" ht="15.75" customHeight="1" thickBot="1">
      <c r="A6" s="103" t="s">
        <v>37</v>
      </c>
      <c r="B6" s="44" t="s">
        <v>19</v>
      </c>
      <c r="C6" s="45"/>
      <c r="D6" s="10"/>
      <c r="E6" s="46" t="s">
        <v>18</v>
      </c>
      <c r="F6" s="47"/>
      <c r="G6" s="47"/>
      <c r="H6" s="48"/>
    </row>
    <row r="7" spans="1:8" ht="15.75" thickBot="1">
      <c r="A7" s="103"/>
      <c r="B7" s="44">
        <v>20</v>
      </c>
      <c r="C7" s="45"/>
      <c r="D7" s="10"/>
      <c r="E7" s="49" t="s">
        <v>17</v>
      </c>
      <c r="F7" s="50"/>
      <c r="G7" s="50"/>
      <c r="H7" s="51"/>
    </row>
    <row r="8" spans="1:8" ht="15.75" thickBot="1">
      <c r="A8" s="103"/>
      <c r="B8" s="44">
        <f>B7*(10)^-5</f>
        <v>0.0002</v>
      </c>
      <c r="C8" s="45"/>
      <c r="D8" s="10"/>
      <c r="E8" s="49" t="s">
        <v>16</v>
      </c>
      <c r="F8" s="52"/>
      <c r="G8" s="52"/>
      <c r="H8" s="53"/>
    </row>
    <row r="9" spans="1:8" ht="15.75" customHeight="1" thickBot="1">
      <c r="A9" s="103"/>
      <c r="B9" s="44">
        <f>1.91</f>
        <v>1.91</v>
      </c>
      <c r="C9" s="45"/>
      <c r="D9" s="10"/>
      <c r="E9" s="46" t="s">
        <v>15</v>
      </c>
      <c r="F9" s="47"/>
      <c r="G9" s="47"/>
      <c r="H9" s="48"/>
    </row>
    <row r="10" spans="1:8" ht="15.75" customHeight="1" thickBot="1">
      <c r="A10" s="103"/>
      <c r="B10" s="44">
        <v>40</v>
      </c>
      <c r="C10" s="45"/>
      <c r="D10" s="10"/>
      <c r="E10" s="46" t="s">
        <v>14</v>
      </c>
      <c r="F10" s="47"/>
      <c r="G10" s="47"/>
      <c r="H10" s="48"/>
    </row>
    <row r="11" spans="2:8" ht="15.75" thickBot="1">
      <c r="B11" s="16" t="s">
        <v>13</v>
      </c>
      <c r="C11" s="18"/>
      <c r="D11" s="17"/>
      <c r="E11" s="49" t="s">
        <v>12</v>
      </c>
      <c r="F11" s="50"/>
      <c r="G11" s="50"/>
      <c r="H11" s="51"/>
    </row>
    <row r="12" spans="1:8" ht="15.75" thickBot="1">
      <c r="A12" s="9"/>
      <c r="B12" s="16" t="s">
        <v>11</v>
      </c>
      <c r="C12" s="15"/>
      <c r="D12" s="10"/>
      <c r="E12" s="14"/>
      <c r="F12" s="13"/>
      <c r="G12" s="13"/>
      <c r="H12" s="13"/>
    </row>
    <row r="13" spans="1:8" ht="15.75" customHeight="1" thickBot="1">
      <c r="A13" s="103" t="s">
        <v>11</v>
      </c>
      <c r="B13" s="54">
        <f>(B9/((B10)*(B8)^0.5*(1.556)))^0.375</f>
        <v>1.3371135643769763</v>
      </c>
      <c r="C13" s="55"/>
      <c r="D13" s="10"/>
      <c r="E13" s="46" t="s">
        <v>10</v>
      </c>
      <c r="F13" s="47"/>
      <c r="G13" s="47"/>
      <c r="H13" s="48"/>
    </row>
    <row r="14" spans="1:8" ht="15.75" customHeight="1" thickBot="1">
      <c r="A14" s="103"/>
      <c r="B14" s="54">
        <f>0.47*B13</f>
        <v>0.6284433752571789</v>
      </c>
      <c r="C14" s="55"/>
      <c r="D14" s="10"/>
      <c r="E14" s="46" t="s">
        <v>9</v>
      </c>
      <c r="F14" s="47"/>
      <c r="G14" s="47"/>
      <c r="H14" s="48"/>
    </row>
    <row r="15" spans="1:10" ht="15.75" thickBot="1">
      <c r="A15" s="103"/>
      <c r="B15" s="44">
        <f>(B13*B14)+(2*((B13)^2))</f>
        <v>4.416045529581028</v>
      </c>
      <c r="C15" s="45"/>
      <c r="D15" s="10"/>
      <c r="E15" s="46" t="s">
        <v>5</v>
      </c>
      <c r="F15" s="47"/>
      <c r="G15" s="47"/>
      <c r="H15" s="48"/>
      <c r="J15" s="12"/>
    </row>
    <row r="16" spans="1:10" ht="15.75" thickBot="1">
      <c r="A16" s="103"/>
      <c r="B16" s="44">
        <f>4.94*B13</f>
        <v>6.605341008022263</v>
      </c>
      <c r="C16" s="45"/>
      <c r="D16" s="10"/>
      <c r="E16" s="46" t="s">
        <v>8</v>
      </c>
      <c r="F16" s="47"/>
      <c r="G16" s="47"/>
      <c r="H16" s="48"/>
      <c r="J16" s="12"/>
    </row>
    <row r="17" spans="1:10" ht="15.75" thickBot="1">
      <c r="A17" s="103"/>
      <c r="B17" s="44">
        <f>B15/B16</f>
        <v>0.6685567821884881</v>
      </c>
      <c r="C17" s="45"/>
      <c r="D17" s="10"/>
      <c r="E17" s="46" t="s">
        <v>7</v>
      </c>
      <c r="F17" s="47"/>
      <c r="G17" s="47"/>
      <c r="H17" s="48"/>
      <c r="J17" s="12"/>
    </row>
    <row r="18" spans="1:10" ht="15.75" thickBot="1">
      <c r="A18" s="103"/>
      <c r="B18" s="44">
        <f>B14+(4*B13)</f>
        <v>5.976897632765084</v>
      </c>
      <c r="C18" s="45"/>
      <c r="D18" s="10"/>
      <c r="E18" s="56" t="s">
        <v>0</v>
      </c>
      <c r="F18" s="57"/>
      <c r="G18" s="57"/>
      <c r="H18" s="58"/>
      <c r="J18" s="12"/>
    </row>
    <row r="19" spans="1:10" ht="15.75" thickBot="1">
      <c r="A19" s="9"/>
      <c r="B19" s="16" t="s">
        <v>6</v>
      </c>
      <c r="C19" s="15"/>
      <c r="D19" s="10"/>
      <c r="E19" s="14"/>
      <c r="F19" s="13"/>
      <c r="G19" s="13"/>
      <c r="H19" s="13"/>
      <c r="J19" s="12"/>
    </row>
    <row r="20" spans="1:10" ht="15.75" customHeight="1" thickBot="1">
      <c r="A20" s="103" t="s">
        <v>38</v>
      </c>
      <c r="B20" s="44">
        <f>(B13*B14)+(2*((B13)^2))</f>
        <v>4.416045529581028</v>
      </c>
      <c r="C20" s="45"/>
      <c r="D20" s="10"/>
      <c r="E20" s="46" t="s">
        <v>5</v>
      </c>
      <c r="F20" s="47"/>
      <c r="G20" s="47"/>
      <c r="H20" s="48"/>
      <c r="J20" s="12"/>
    </row>
    <row r="21" spans="1:8" ht="15.75" thickBot="1">
      <c r="A21" s="103"/>
      <c r="B21" s="83">
        <f>ROUNDUP(B14,1)</f>
        <v>0.7</v>
      </c>
      <c r="C21" s="84"/>
      <c r="D21" s="10"/>
      <c r="E21" s="85" t="s">
        <v>4</v>
      </c>
      <c r="F21" s="86"/>
      <c r="G21" s="86"/>
      <c r="H21" s="87"/>
    </row>
    <row r="22" spans="1:10" ht="16.5" thickBot="1">
      <c r="A22" s="103"/>
      <c r="B22" s="83">
        <f>((-1*B21)+((B21)^2+(8*B20))^0.5)/4</f>
        <v>1.3212111364344654</v>
      </c>
      <c r="C22" s="84"/>
      <c r="D22" s="10"/>
      <c r="E22" s="85" t="s">
        <v>3</v>
      </c>
      <c r="F22" s="86"/>
      <c r="G22" s="86"/>
      <c r="H22" s="87"/>
      <c r="J22" s="11"/>
    </row>
    <row r="23" spans="1:8" ht="15.75" thickBot="1">
      <c r="A23" s="103"/>
      <c r="B23" s="64">
        <f>B21+(4.47*B22)</f>
        <v>6.605813779862061</v>
      </c>
      <c r="C23" s="65"/>
      <c r="D23" s="10"/>
      <c r="E23" s="46" t="s">
        <v>2</v>
      </c>
      <c r="F23" s="47"/>
      <c r="G23" s="47"/>
      <c r="H23" s="48"/>
    </row>
    <row r="24" spans="1:8" ht="15.75" thickBot="1">
      <c r="A24" s="103"/>
      <c r="B24" s="64">
        <f>B20/B23</f>
        <v>0.6685089342123783</v>
      </c>
      <c r="C24" s="65"/>
      <c r="D24" s="10"/>
      <c r="E24" s="46" t="s">
        <v>1</v>
      </c>
      <c r="F24" s="47"/>
      <c r="G24" s="47"/>
      <c r="H24" s="48"/>
    </row>
    <row r="25" spans="1:8" ht="15.75" thickBot="1">
      <c r="A25" s="103"/>
      <c r="B25" s="64">
        <f>B21+4*B22</f>
        <v>5.984844545737862</v>
      </c>
      <c r="C25" s="65"/>
      <c r="D25" s="10"/>
      <c r="E25" s="56" t="s">
        <v>0</v>
      </c>
      <c r="F25" s="57"/>
      <c r="G25" s="57"/>
      <c r="H25" s="58"/>
    </row>
    <row r="26" spans="1:8" ht="15">
      <c r="A26" s="9"/>
      <c r="B26" s="22"/>
      <c r="C26" s="15"/>
      <c r="D26" s="10"/>
      <c r="E26" s="20"/>
      <c r="F26" s="23"/>
      <c r="G26" s="23"/>
      <c r="H26" s="10"/>
    </row>
    <row r="27" spans="1:8" ht="15">
      <c r="A27" s="9"/>
      <c r="B27" s="22"/>
      <c r="C27" s="15"/>
      <c r="D27" s="10"/>
      <c r="E27" s="20"/>
      <c r="F27" s="23"/>
      <c r="G27" s="23"/>
      <c r="H27" s="10"/>
    </row>
    <row r="28" ht="15"/>
    <row r="29" spans="8:9" ht="15">
      <c r="H29" s="6"/>
      <c r="I29" s="6"/>
    </row>
    <row r="30" spans="9:10" ht="15" customHeight="1">
      <c r="I30" s="90" t="str">
        <f>ROUNDUP(B22,2)&amp;" m"</f>
        <v>1.33 m</v>
      </c>
      <c r="J30" s="4"/>
    </row>
    <row r="31" ht="15">
      <c r="I31" s="98"/>
    </row>
    <row r="32" ht="15">
      <c r="I32" s="98"/>
    </row>
    <row r="33" ht="15">
      <c r="I33" s="98"/>
    </row>
    <row r="34" spans="8:9" ht="15">
      <c r="H34" s="3"/>
      <c r="I34" s="3"/>
    </row>
    <row r="35" ht="15"/>
    <row r="36" ht="15"/>
    <row r="37" spans="4:6" ht="15">
      <c r="D37" s="100" t="str">
        <f>B21&amp;" m"</f>
        <v>0.7 m</v>
      </c>
      <c r="E37" s="101"/>
      <c r="F37" s="102"/>
    </row>
    <row r="38" spans="4:6" ht="15">
      <c r="D38" s="4"/>
      <c r="E38" s="3"/>
      <c r="F38" s="2"/>
    </row>
  </sheetData>
  <sheetProtection/>
  <mergeCells count="42">
    <mergeCell ref="A6:A10"/>
    <mergeCell ref="A13:A18"/>
    <mergeCell ref="A20:A25"/>
    <mergeCell ref="I30:I33"/>
    <mergeCell ref="D37:F37"/>
    <mergeCell ref="B23:C23"/>
    <mergeCell ref="E23:H23"/>
    <mergeCell ref="B24:C24"/>
    <mergeCell ref="E24:H24"/>
    <mergeCell ref="B25:C25"/>
    <mergeCell ref="E25:H25"/>
    <mergeCell ref="B20:C20"/>
    <mergeCell ref="E20:H20"/>
    <mergeCell ref="B21:C21"/>
    <mergeCell ref="E21:H21"/>
    <mergeCell ref="B22:C22"/>
    <mergeCell ref="E22:H22"/>
    <mergeCell ref="B16:C16"/>
    <mergeCell ref="E16:H16"/>
    <mergeCell ref="B17:C17"/>
    <mergeCell ref="E17:H17"/>
    <mergeCell ref="B18:C18"/>
    <mergeCell ref="E18:H18"/>
    <mergeCell ref="E11:H11"/>
    <mergeCell ref="B13:C13"/>
    <mergeCell ref="E13:H13"/>
    <mergeCell ref="B14:C14"/>
    <mergeCell ref="E14:H14"/>
    <mergeCell ref="B15:C15"/>
    <mergeCell ref="E15:H15"/>
    <mergeCell ref="B8:C8"/>
    <mergeCell ref="E8:H8"/>
    <mergeCell ref="B9:C9"/>
    <mergeCell ref="E9:H9"/>
    <mergeCell ref="B10:C10"/>
    <mergeCell ref="E10:H10"/>
    <mergeCell ref="B3:D4"/>
    <mergeCell ref="E3:H4"/>
    <mergeCell ref="B6:C6"/>
    <mergeCell ref="E6:H6"/>
    <mergeCell ref="B7:C7"/>
    <mergeCell ref="E7:H7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portrait" r:id="rId2"/>
  <headerFooter>
    <oddHeader>&amp;LProf. Dr. Alaa El-Hazek&amp;RBenha University, 2012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ALAA</dc:creator>
  <cp:keywords/>
  <dc:description/>
  <cp:lastModifiedBy>Alaa</cp:lastModifiedBy>
  <dcterms:created xsi:type="dcterms:W3CDTF">2013-04-05T11:07:34Z</dcterms:created>
  <dcterms:modified xsi:type="dcterms:W3CDTF">2020-10-25T18:56:16Z</dcterms:modified>
  <cp:category/>
  <cp:version/>
  <cp:contentType/>
  <cp:contentStatus/>
</cp:coreProperties>
</file>